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05" activeTab="0"/>
  </bookViews>
  <sheets>
    <sheet name="H16" sheetId="1" r:id="rId1"/>
    <sheet name="H17" sheetId="2" r:id="rId2"/>
  </sheets>
  <definedNames/>
  <calcPr fullCalcOnLoad="1"/>
</workbook>
</file>

<file path=xl/sharedStrings.xml><?xml version="1.0" encoding="utf-8"?>
<sst xmlns="http://schemas.openxmlformats.org/spreadsheetml/2006/main" count="137" uniqueCount="76">
  <si>
    <t>6月</t>
  </si>
  <si>
    <t>7月</t>
  </si>
  <si>
    <t>8月</t>
  </si>
  <si>
    <t>9月</t>
  </si>
  <si>
    <t>10月</t>
  </si>
  <si>
    <t>決算</t>
  </si>
  <si>
    <t>合計</t>
  </si>
  <si>
    <t>(単位千円）</t>
  </si>
  <si>
    <t>営業収益計</t>
  </si>
  <si>
    <t>社保収入</t>
  </si>
  <si>
    <t>国保収入</t>
  </si>
  <si>
    <t>材料費</t>
  </si>
  <si>
    <t>薬品費</t>
  </si>
  <si>
    <t>診療材料費</t>
  </si>
  <si>
    <t>販売管理費</t>
  </si>
  <si>
    <t>看護婦給与</t>
  </si>
  <si>
    <t>事務員給与</t>
  </si>
  <si>
    <t>法定福利費</t>
  </si>
  <si>
    <t>減価償却費</t>
  </si>
  <si>
    <t>福利厚生費</t>
  </si>
  <si>
    <t>保険料</t>
  </si>
  <si>
    <t>交際費</t>
  </si>
  <si>
    <t>租税公課</t>
  </si>
  <si>
    <t>報酬</t>
  </si>
  <si>
    <t>営業利益</t>
  </si>
  <si>
    <t>医業外収益</t>
  </si>
  <si>
    <t>受取利息</t>
  </si>
  <si>
    <t>その他医業収益</t>
  </si>
  <si>
    <t>営業外費用</t>
  </si>
  <si>
    <t>支払利息</t>
  </si>
  <si>
    <t>経常損益</t>
  </si>
  <si>
    <t>所得</t>
  </si>
  <si>
    <t>課税所得</t>
  </si>
  <si>
    <t>所得税</t>
  </si>
  <si>
    <t>住民税</t>
  </si>
  <si>
    <t>事業税</t>
  </si>
  <si>
    <t>窓口収入</t>
  </si>
  <si>
    <t>地代家賃</t>
  </si>
  <si>
    <t>税引後当期利益</t>
  </si>
  <si>
    <t>事務長</t>
  </si>
  <si>
    <t>外注委託費</t>
  </si>
  <si>
    <t>11月</t>
  </si>
  <si>
    <t>12月</t>
  </si>
  <si>
    <t>1月</t>
  </si>
  <si>
    <t>2月</t>
  </si>
  <si>
    <t>3月</t>
  </si>
  <si>
    <t>4月</t>
  </si>
  <si>
    <t>5月</t>
  </si>
  <si>
    <t>11月</t>
  </si>
  <si>
    <t>12月</t>
  </si>
  <si>
    <t>水道光熱費</t>
  </si>
  <si>
    <t>消耗品費</t>
  </si>
  <si>
    <t>通信費</t>
  </si>
  <si>
    <t>研究費</t>
  </si>
  <si>
    <t>広告宣伝費</t>
  </si>
  <si>
    <t>雑費</t>
  </si>
  <si>
    <t>図書教育費</t>
  </si>
  <si>
    <t>課税総所得金額</t>
  </si>
  <si>
    <t>税率</t>
  </si>
  <si>
    <t>控除額</t>
  </si>
  <si>
    <t>諸会費</t>
  </si>
  <si>
    <t>自費収入</t>
  </si>
  <si>
    <t>賞与</t>
  </si>
  <si>
    <t>賃借料</t>
  </si>
  <si>
    <t>消耗品備品費</t>
  </si>
  <si>
    <t>図書費</t>
  </si>
  <si>
    <t>研究材料費</t>
  </si>
  <si>
    <t>検査委託費</t>
  </si>
  <si>
    <t>旅費交通費</t>
  </si>
  <si>
    <t>職員被服費</t>
  </si>
  <si>
    <t>会議費</t>
  </si>
  <si>
    <t>支払手数料</t>
  </si>
  <si>
    <t>事務用品費</t>
  </si>
  <si>
    <t>修繕費</t>
  </si>
  <si>
    <t>平成○○年度日本クリニック月別収支計算書</t>
  </si>
  <si>
    <t>平成○○クリニック医院月別収支計算書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</si>
</sst>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1" xfId="17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/>
    </xf>
    <xf numFmtId="38" fontId="0" fillId="0" borderId="1" xfId="0" applyNumberFormat="1" applyBorder="1" applyAlignment="1">
      <alignment/>
    </xf>
    <xf numFmtId="0" fontId="4" fillId="0" borderId="0" xfId="0" applyFont="1" applyAlignment="1">
      <alignment/>
    </xf>
    <xf numFmtId="38" fontId="0" fillId="0" borderId="1" xfId="17" applyBorder="1" applyAlignment="1">
      <alignment/>
    </xf>
    <xf numFmtId="38" fontId="0" fillId="0" borderId="1" xfId="17" applyFont="1" applyBorder="1" applyAlignment="1">
      <alignment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9" fontId="0" fillId="0" borderId="0" xfId="15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9" fontId="0" fillId="0" borderId="8" xfId="15" applyBorder="1" applyAlignment="1">
      <alignment/>
    </xf>
    <xf numFmtId="38" fontId="0" fillId="0" borderId="9" xfId="17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0"/>
  <sheetViews>
    <sheetView tabSelected="1" workbookViewId="0" topLeftCell="E1">
      <selection activeCell="F16" sqref="F16"/>
    </sheetView>
  </sheetViews>
  <sheetFormatPr defaultColWidth="9.00390625" defaultRowHeight="13.5"/>
  <cols>
    <col min="2" max="2" width="17.125" style="0" customWidth="1"/>
    <col min="3" max="21" width="9.625" style="0" customWidth="1"/>
  </cols>
  <sheetData>
    <row r="2" spans="2:7" ht="13.5">
      <c r="B2" s="8" t="s">
        <v>74</v>
      </c>
      <c r="C2" s="8"/>
      <c r="D2" s="8"/>
      <c r="E2" s="8"/>
      <c r="F2" s="8"/>
      <c r="G2" s="8"/>
    </row>
    <row r="3" spans="3:16" ht="13.5">
      <c r="C3" t="s">
        <v>43</v>
      </c>
      <c r="D3" t="s">
        <v>44</v>
      </c>
      <c r="E3" t="s">
        <v>45</v>
      </c>
      <c r="F3" t="s">
        <v>46</v>
      </c>
      <c r="G3" t="s">
        <v>47</v>
      </c>
      <c r="H3" s="1" t="s">
        <v>0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41</v>
      </c>
      <c r="N3" s="1" t="s">
        <v>42</v>
      </c>
      <c r="O3" s="1" t="s">
        <v>5</v>
      </c>
      <c r="P3" s="1" t="s">
        <v>6</v>
      </c>
    </row>
    <row r="4" ht="13.5">
      <c r="P4" t="s">
        <v>7</v>
      </c>
    </row>
    <row r="5" spans="2:16" ht="13.5">
      <c r="B5" s="3" t="s">
        <v>8</v>
      </c>
      <c r="C5" s="3">
        <v>2000</v>
      </c>
      <c r="D5" s="3">
        <v>2000</v>
      </c>
      <c r="E5" s="3">
        <v>2500</v>
      </c>
      <c r="F5" s="3">
        <v>2500</v>
      </c>
      <c r="G5" s="3">
        <v>2500</v>
      </c>
      <c r="H5" s="9">
        <v>2500</v>
      </c>
      <c r="I5" s="9">
        <v>2500</v>
      </c>
      <c r="J5" s="9">
        <v>2500</v>
      </c>
      <c r="K5" s="9">
        <v>2700</v>
      </c>
      <c r="L5" s="9">
        <v>2700</v>
      </c>
      <c r="M5" s="9">
        <v>2800</v>
      </c>
      <c r="N5" s="9">
        <v>2800</v>
      </c>
      <c r="O5" s="9"/>
      <c r="P5" s="9">
        <f>SUM(C5:O5)</f>
        <v>30000</v>
      </c>
    </row>
    <row r="6" spans="2:16" ht="13.5">
      <c r="B6" s="4" t="s">
        <v>9</v>
      </c>
      <c r="C6" s="9">
        <f>C5*0.56</f>
        <v>1120</v>
      </c>
      <c r="D6" s="9">
        <f aca="true" t="shared" si="0" ref="D6:N6">D5*0.56</f>
        <v>1120</v>
      </c>
      <c r="E6" s="9">
        <f t="shared" si="0"/>
        <v>1400.0000000000002</v>
      </c>
      <c r="F6" s="9">
        <f t="shared" si="0"/>
        <v>1400.0000000000002</v>
      </c>
      <c r="G6" s="9">
        <f t="shared" si="0"/>
        <v>1400.0000000000002</v>
      </c>
      <c r="H6" s="9">
        <f t="shared" si="0"/>
        <v>1400.0000000000002</v>
      </c>
      <c r="I6" s="9">
        <f t="shared" si="0"/>
        <v>1400.0000000000002</v>
      </c>
      <c r="J6" s="9">
        <f t="shared" si="0"/>
        <v>1400.0000000000002</v>
      </c>
      <c r="K6" s="9">
        <f t="shared" si="0"/>
        <v>1512.0000000000002</v>
      </c>
      <c r="L6" s="9">
        <f t="shared" si="0"/>
        <v>1512.0000000000002</v>
      </c>
      <c r="M6" s="9">
        <f t="shared" si="0"/>
        <v>1568.0000000000002</v>
      </c>
      <c r="N6" s="9">
        <f t="shared" si="0"/>
        <v>1568.0000000000002</v>
      </c>
      <c r="O6" s="9"/>
      <c r="P6" s="9">
        <f aca="true" t="shared" si="1" ref="P6:P45">SUM(C6:O6)</f>
        <v>16800</v>
      </c>
    </row>
    <row r="7" spans="2:16" ht="13.5">
      <c r="B7" s="4" t="s">
        <v>10</v>
      </c>
      <c r="C7" s="9">
        <f>C5*0.42</f>
        <v>840</v>
      </c>
      <c r="D7" s="9">
        <f aca="true" t="shared" si="2" ref="D7:N7">D5*0.42</f>
        <v>840</v>
      </c>
      <c r="E7" s="9">
        <f t="shared" si="2"/>
        <v>1050</v>
      </c>
      <c r="F7" s="9">
        <f t="shared" si="2"/>
        <v>1050</v>
      </c>
      <c r="G7" s="9">
        <f t="shared" si="2"/>
        <v>1050</v>
      </c>
      <c r="H7" s="9">
        <f t="shared" si="2"/>
        <v>1050</v>
      </c>
      <c r="I7" s="9">
        <f t="shared" si="2"/>
        <v>1050</v>
      </c>
      <c r="J7" s="9">
        <f t="shared" si="2"/>
        <v>1050</v>
      </c>
      <c r="K7" s="9">
        <f t="shared" si="2"/>
        <v>1134</v>
      </c>
      <c r="L7" s="9">
        <f t="shared" si="2"/>
        <v>1134</v>
      </c>
      <c r="M7" s="9">
        <f t="shared" si="2"/>
        <v>1176</v>
      </c>
      <c r="N7" s="9">
        <f t="shared" si="2"/>
        <v>1176</v>
      </c>
      <c r="O7" s="9"/>
      <c r="P7" s="9">
        <f t="shared" si="1"/>
        <v>12600</v>
      </c>
    </row>
    <row r="8" spans="2:16" ht="13.5">
      <c r="B8" s="4" t="s">
        <v>61</v>
      </c>
      <c r="C8" s="9">
        <f>C5*0.02</f>
        <v>40</v>
      </c>
      <c r="D8" s="9">
        <f aca="true" t="shared" si="3" ref="D8:N8">D5*0.02</f>
        <v>40</v>
      </c>
      <c r="E8" s="9">
        <f t="shared" si="3"/>
        <v>50</v>
      </c>
      <c r="F8" s="9">
        <f t="shared" si="3"/>
        <v>50</v>
      </c>
      <c r="G8" s="9">
        <f t="shared" si="3"/>
        <v>50</v>
      </c>
      <c r="H8" s="9">
        <f t="shared" si="3"/>
        <v>50</v>
      </c>
      <c r="I8" s="9">
        <f t="shared" si="3"/>
        <v>50</v>
      </c>
      <c r="J8" s="9">
        <f t="shared" si="3"/>
        <v>50</v>
      </c>
      <c r="K8" s="9">
        <f t="shared" si="3"/>
        <v>54</v>
      </c>
      <c r="L8" s="9">
        <f t="shared" si="3"/>
        <v>54</v>
      </c>
      <c r="M8" s="9">
        <f t="shared" si="3"/>
        <v>56</v>
      </c>
      <c r="N8" s="9">
        <f t="shared" si="3"/>
        <v>56</v>
      </c>
      <c r="O8" s="9"/>
      <c r="P8" s="9">
        <f t="shared" si="1"/>
        <v>600</v>
      </c>
    </row>
    <row r="9" spans="2:16" ht="13.5">
      <c r="B9" s="3" t="s">
        <v>11</v>
      </c>
      <c r="C9" s="10">
        <f>C10+C11</f>
        <v>742</v>
      </c>
      <c r="D9" s="10">
        <f>D10+D11</f>
        <v>742</v>
      </c>
      <c r="E9" s="10">
        <f>E10+E11</f>
        <v>927.5</v>
      </c>
      <c r="F9" s="10">
        <f>F10+F11</f>
        <v>927.5</v>
      </c>
      <c r="G9" s="10">
        <f>G10+G11</f>
        <v>927.5</v>
      </c>
      <c r="H9" s="10">
        <f aca="true" t="shared" si="4" ref="H9:N9">H10+H11</f>
        <v>927.5</v>
      </c>
      <c r="I9" s="10">
        <f t="shared" si="4"/>
        <v>927.5</v>
      </c>
      <c r="J9" s="10">
        <f t="shared" si="4"/>
        <v>927.5</v>
      </c>
      <c r="K9" s="10">
        <f t="shared" si="4"/>
        <v>1001.7</v>
      </c>
      <c r="L9" s="10">
        <f t="shared" si="4"/>
        <v>1001.7</v>
      </c>
      <c r="M9" s="10">
        <f t="shared" si="4"/>
        <v>1038.8</v>
      </c>
      <c r="N9" s="10">
        <f t="shared" si="4"/>
        <v>1038.8</v>
      </c>
      <c r="O9" s="10"/>
      <c r="P9" s="9">
        <f t="shared" si="1"/>
        <v>11129.999999999998</v>
      </c>
    </row>
    <row r="10" spans="2:16" ht="13.5">
      <c r="B10" s="4" t="s">
        <v>12</v>
      </c>
      <c r="C10" s="9">
        <f>C5*0.25</f>
        <v>500</v>
      </c>
      <c r="D10" s="9">
        <f aca="true" t="shared" si="5" ref="D10:N10">D5*0.25</f>
        <v>500</v>
      </c>
      <c r="E10" s="9">
        <f t="shared" si="5"/>
        <v>625</v>
      </c>
      <c r="F10" s="9">
        <f t="shared" si="5"/>
        <v>625</v>
      </c>
      <c r="G10" s="9">
        <f t="shared" si="5"/>
        <v>625</v>
      </c>
      <c r="H10" s="9">
        <f t="shared" si="5"/>
        <v>625</v>
      </c>
      <c r="I10" s="9">
        <f t="shared" si="5"/>
        <v>625</v>
      </c>
      <c r="J10" s="9">
        <f t="shared" si="5"/>
        <v>625</v>
      </c>
      <c r="K10" s="9">
        <f t="shared" si="5"/>
        <v>675</v>
      </c>
      <c r="L10" s="9">
        <f t="shared" si="5"/>
        <v>675</v>
      </c>
      <c r="M10" s="9">
        <f t="shared" si="5"/>
        <v>700</v>
      </c>
      <c r="N10" s="9">
        <f t="shared" si="5"/>
        <v>700</v>
      </c>
      <c r="O10" s="9"/>
      <c r="P10" s="9">
        <f t="shared" si="1"/>
        <v>7500</v>
      </c>
    </row>
    <row r="11" spans="2:16" ht="13.5">
      <c r="B11" s="4" t="s">
        <v>13</v>
      </c>
      <c r="C11" s="9">
        <f>C5*0.121</f>
        <v>242</v>
      </c>
      <c r="D11" s="9">
        <f aca="true" t="shared" si="6" ref="D11:N11">D5*0.121</f>
        <v>242</v>
      </c>
      <c r="E11" s="9">
        <f t="shared" si="6"/>
        <v>302.5</v>
      </c>
      <c r="F11" s="9">
        <f t="shared" si="6"/>
        <v>302.5</v>
      </c>
      <c r="G11" s="9">
        <f t="shared" si="6"/>
        <v>302.5</v>
      </c>
      <c r="H11" s="9">
        <f t="shared" si="6"/>
        <v>302.5</v>
      </c>
      <c r="I11" s="9">
        <f t="shared" si="6"/>
        <v>302.5</v>
      </c>
      <c r="J11" s="9">
        <f t="shared" si="6"/>
        <v>302.5</v>
      </c>
      <c r="K11" s="9">
        <f t="shared" si="6"/>
        <v>326.7</v>
      </c>
      <c r="L11" s="9">
        <f t="shared" si="6"/>
        <v>326.7</v>
      </c>
      <c r="M11" s="9">
        <f t="shared" si="6"/>
        <v>338.8</v>
      </c>
      <c r="N11" s="9">
        <f t="shared" si="6"/>
        <v>338.8</v>
      </c>
      <c r="O11" s="9"/>
      <c r="P11" s="9">
        <f t="shared" si="1"/>
        <v>3630</v>
      </c>
    </row>
    <row r="12" spans="2:16" ht="13.5">
      <c r="B12" s="5" t="s">
        <v>14</v>
      </c>
      <c r="C12" s="10">
        <f>SUM(C13:C39)</f>
        <v>1372</v>
      </c>
      <c r="D12" s="10">
        <f>SUM(D13:D39)</f>
        <v>1148</v>
      </c>
      <c r="E12" s="10">
        <f>SUM(E13:E39)</f>
        <v>1133</v>
      </c>
      <c r="F12" s="10">
        <f>SUM(F13:F39)</f>
        <v>1533</v>
      </c>
      <c r="G12" s="10">
        <f>SUM(G13:G39)</f>
        <v>1653</v>
      </c>
      <c r="H12" s="10">
        <f aca="true" t="shared" si="7" ref="H12:O12">SUM(H13:H39)</f>
        <v>1833</v>
      </c>
      <c r="I12" s="10">
        <f t="shared" si="7"/>
        <v>1133</v>
      </c>
      <c r="J12" s="10">
        <f t="shared" si="7"/>
        <v>1133</v>
      </c>
      <c r="K12" s="10">
        <f t="shared" si="7"/>
        <v>1133</v>
      </c>
      <c r="L12" s="10">
        <f t="shared" si="7"/>
        <v>1133</v>
      </c>
      <c r="M12" s="10">
        <f t="shared" si="7"/>
        <v>1133</v>
      </c>
      <c r="N12" s="10">
        <f t="shared" si="7"/>
        <v>2063</v>
      </c>
      <c r="O12" s="10">
        <f t="shared" si="7"/>
        <v>3904</v>
      </c>
      <c r="P12" s="9">
        <f t="shared" si="1"/>
        <v>20304</v>
      </c>
    </row>
    <row r="13" spans="2:16" ht="13.5">
      <c r="B13" s="4" t="s">
        <v>15</v>
      </c>
      <c r="C13" s="9">
        <v>350</v>
      </c>
      <c r="D13" s="9">
        <v>350</v>
      </c>
      <c r="E13" s="9">
        <v>350</v>
      </c>
      <c r="F13" s="9">
        <v>350</v>
      </c>
      <c r="G13" s="9">
        <v>350</v>
      </c>
      <c r="H13" s="9">
        <v>350</v>
      </c>
      <c r="I13" s="9">
        <v>350</v>
      </c>
      <c r="J13" s="9">
        <v>350</v>
      </c>
      <c r="K13" s="9">
        <v>350</v>
      </c>
      <c r="L13" s="9">
        <v>350</v>
      </c>
      <c r="M13" s="9">
        <v>350</v>
      </c>
      <c r="N13" s="9">
        <v>350</v>
      </c>
      <c r="O13" s="9"/>
      <c r="P13" s="9">
        <f t="shared" si="1"/>
        <v>4200</v>
      </c>
    </row>
    <row r="14" spans="2:16" ht="13.5">
      <c r="B14" s="4" t="s">
        <v>16</v>
      </c>
      <c r="C14" s="9">
        <v>200</v>
      </c>
      <c r="D14" s="9">
        <v>200</v>
      </c>
      <c r="E14" s="9">
        <v>200</v>
      </c>
      <c r="F14" s="9">
        <v>200</v>
      </c>
      <c r="G14" s="9">
        <v>200</v>
      </c>
      <c r="H14" s="9">
        <v>200</v>
      </c>
      <c r="I14" s="9">
        <v>200</v>
      </c>
      <c r="J14" s="9">
        <v>200</v>
      </c>
      <c r="K14" s="9">
        <v>200</v>
      </c>
      <c r="L14" s="9">
        <v>200</v>
      </c>
      <c r="M14" s="9">
        <v>200</v>
      </c>
      <c r="N14" s="9">
        <v>200</v>
      </c>
      <c r="O14" s="9"/>
      <c r="P14" s="9">
        <f t="shared" si="1"/>
        <v>2400</v>
      </c>
    </row>
    <row r="15" spans="2:16" ht="13.5">
      <c r="B15" s="4" t="s">
        <v>62</v>
      </c>
      <c r="C15" s="9"/>
      <c r="D15" s="9"/>
      <c r="E15" s="9"/>
      <c r="F15" s="9"/>
      <c r="G15" s="9"/>
      <c r="H15" s="9">
        <v>700</v>
      </c>
      <c r="I15" s="9"/>
      <c r="J15" s="9"/>
      <c r="K15" s="9"/>
      <c r="L15" s="9"/>
      <c r="M15" s="9"/>
      <c r="N15" s="9">
        <v>700</v>
      </c>
      <c r="O15" s="9"/>
      <c r="P15" s="9">
        <f t="shared" si="1"/>
        <v>1400</v>
      </c>
    </row>
    <row r="16" spans="2:16" ht="13.5">
      <c r="B16" s="4" t="s">
        <v>17</v>
      </c>
      <c r="C16" s="9">
        <v>20</v>
      </c>
      <c r="D16" s="9">
        <v>20</v>
      </c>
      <c r="E16" s="9">
        <v>20</v>
      </c>
      <c r="F16" s="9">
        <v>20</v>
      </c>
      <c r="G16" s="9">
        <v>20</v>
      </c>
      <c r="H16" s="9">
        <v>20</v>
      </c>
      <c r="I16" s="9">
        <v>20</v>
      </c>
      <c r="J16" s="9">
        <v>20</v>
      </c>
      <c r="K16" s="9">
        <v>20</v>
      </c>
      <c r="L16" s="9">
        <v>20</v>
      </c>
      <c r="M16" s="9">
        <v>20</v>
      </c>
      <c r="N16" s="9">
        <v>20</v>
      </c>
      <c r="O16" s="9"/>
      <c r="P16" s="9">
        <f t="shared" si="1"/>
        <v>240</v>
      </c>
    </row>
    <row r="17" spans="2:16" ht="13.5">
      <c r="B17" s="4" t="s">
        <v>19</v>
      </c>
      <c r="C17" s="9">
        <v>8</v>
      </c>
      <c r="D17" s="9">
        <v>8</v>
      </c>
      <c r="E17" s="9">
        <v>8</v>
      </c>
      <c r="F17" s="9">
        <v>8</v>
      </c>
      <c r="G17" s="9">
        <v>8</v>
      </c>
      <c r="H17" s="9">
        <v>8</v>
      </c>
      <c r="I17" s="9">
        <v>8</v>
      </c>
      <c r="J17" s="9">
        <v>8</v>
      </c>
      <c r="K17" s="9">
        <v>8</v>
      </c>
      <c r="L17" s="9">
        <v>8</v>
      </c>
      <c r="M17" s="9">
        <v>8</v>
      </c>
      <c r="N17" s="9">
        <v>12</v>
      </c>
      <c r="O17" s="9"/>
      <c r="P17" s="9">
        <f t="shared" si="1"/>
        <v>100</v>
      </c>
    </row>
    <row r="18" spans="2:16" ht="13.5">
      <c r="B18" s="4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3904</v>
      </c>
      <c r="P18" s="9">
        <f t="shared" si="1"/>
        <v>3904</v>
      </c>
    </row>
    <row r="19" spans="2:16" ht="13.5">
      <c r="B19" s="4" t="s">
        <v>63</v>
      </c>
      <c r="C19" s="9">
        <v>250</v>
      </c>
      <c r="D19" s="9">
        <v>250</v>
      </c>
      <c r="E19" s="9">
        <v>250</v>
      </c>
      <c r="F19" s="9">
        <v>250</v>
      </c>
      <c r="G19" s="9">
        <v>250</v>
      </c>
      <c r="H19" s="9">
        <v>250</v>
      </c>
      <c r="I19" s="9">
        <v>250</v>
      </c>
      <c r="J19" s="9">
        <v>250</v>
      </c>
      <c r="K19" s="9">
        <v>250</v>
      </c>
      <c r="L19" s="9">
        <v>250</v>
      </c>
      <c r="M19" s="9">
        <v>250</v>
      </c>
      <c r="N19" s="9">
        <v>250</v>
      </c>
      <c r="O19" s="9"/>
      <c r="P19" s="9">
        <f t="shared" si="1"/>
        <v>3000</v>
      </c>
    </row>
    <row r="20" spans="2:16" ht="13.5">
      <c r="B20" s="4" t="s">
        <v>54</v>
      </c>
      <c r="C20" s="9">
        <v>12</v>
      </c>
      <c r="D20" s="9">
        <v>8</v>
      </c>
      <c r="E20" s="9">
        <v>8</v>
      </c>
      <c r="F20" s="9">
        <v>8</v>
      </c>
      <c r="G20" s="9">
        <v>8</v>
      </c>
      <c r="H20" s="9">
        <v>8</v>
      </c>
      <c r="I20" s="9">
        <v>8</v>
      </c>
      <c r="J20" s="9">
        <v>8</v>
      </c>
      <c r="K20" s="9">
        <v>8</v>
      </c>
      <c r="L20" s="9">
        <v>8</v>
      </c>
      <c r="M20" s="9">
        <v>8</v>
      </c>
      <c r="N20" s="9">
        <v>8</v>
      </c>
      <c r="O20" s="9"/>
      <c r="P20" s="9">
        <f t="shared" si="1"/>
        <v>100</v>
      </c>
    </row>
    <row r="21" spans="2:16" ht="13.5">
      <c r="B21" s="4" t="s">
        <v>50</v>
      </c>
      <c r="C21" s="9">
        <v>16</v>
      </c>
      <c r="D21" s="9">
        <v>16</v>
      </c>
      <c r="E21" s="9">
        <v>16</v>
      </c>
      <c r="F21" s="9">
        <v>16</v>
      </c>
      <c r="G21" s="9">
        <v>16</v>
      </c>
      <c r="H21" s="9">
        <v>16</v>
      </c>
      <c r="I21" s="9">
        <v>16</v>
      </c>
      <c r="J21" s="9">
        <v>16</v>
      </c>
      <c r="K21" s="9">
        <v>16</v>
      </c>
      <c r="L21" s="9">
        <v>16</v>
      </c>
      <c r="M21" s="9">
        <v>16</v>
      </c>
      <c r="N21" s="9">
        <v>24</v>
      </c>
      <c r="O21" s="9"/>
      <c r="P21" s="9">
        <f t="shared" si="1"/>
        <v>200</v>
      </c>
    </row>
    <row r="22" spans="2:16" ht="13.5">
      <c r="B22" s="4" t="s">
        <v>51</v>
      </c>
      <c r="C22" s="9">
        <v>80</v>
      </c>
      <c r="D22" s="9">
        <v>20</v>
      </c>
      <c r="E22" s="9">
        <v>20</v>
      </c>
      <c r="F22" s="9">
        <v>20</v>
      </c>
      <c r="G22" s="9">
        <v>20</v>
      </c>
      <c r="H22" s="9">
        <v>20</v>
      </c>
      <c r="I22" s="9">
        <v>20</v>
      </c>
      <c r="J22" s="9">
        <v>20</v>
      </c>
      <c r="K22" s="9">
        <v>20</v>
      </c>
      <c r="L22" s="9">
        <v>20</v>
      </c>
      <c r="M22" s="9">
        <v>20</v>
      </c>
      <c r="N22" s="9">
        <v>20</v>
      </c>
      <c r="O22" s="9"/>
      <c r="P22" s="9">
        <f t="shared" si="1"/>
        <v>300</v>
      </c>
    </row>
    <row r="23" spans="2:16" ht="13.5">
      <c r="B23" s="4" t="s">
        <v>64</v>
      </c>
      <c r="C23" s="9">
        <v>30</v>
      </c>
      <c r="D23" s="9">
        <v>20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v>5</v>
      </c>
      <c r="L23" s="9">
        <v>5</v>
      </c>
      <c r="M23" s="9">
        <v>5</v>
      </c>
      <c r="N23" s="9">
        <v>5</v>
      </c>
      <c r="O23" s="9"/>
      <c r="P23" s="9">
        <f t="shared" si="1"/>
        <v>100</v>
      </c>
    </row>
    <row r="24" spans="2:16" ht="13.5">
      <c r="B24" s="4" t="s">
        <v>52</v>
      </c>
      <c r="C24" s="9">
        <v>6</v>
      </c>
      <c r="D24" s="9">
        <v>6</v>
      </c>
      <c r="E24" s="9">
        <v>6</v>
      </c>
      <c r="F24" s="9">
        <v>6</v>
      </c>
      <c r="G24" s="9">
        <v>6</v>
      </c>
      <c r="H24" s="9">
        <v>6</v>
      </c>
      <c r="I24" s="9">
        <v>6</v>
      </c>
      <c r="J24" s="9">
        <v>6</v>
      </c>
      <c r="K24" s="9">
        <v>6</v>
      </c>
      <c r="L24" s="9">
        <v>6</v>
      </c>
      <c r="M24" s="9">
        <v>6</v>
      </c>
      <c r="N24" s="9">
        <v>14</v>
      </c>
      <c r="O24" s="9"/>
      <c r="P24" s="9">
        <f t="shared" si="1"/>
        <v>80</v>
      </c>
    </row>
    <row r="25" spans="2:16" ht="13.5">
      <c r="B25" s="4" t="s">
        <v>65</v>
      </c>
      <c r="C25" s="10">
        <v>6</v>
      </c>
      <c r="D25" s="10">
        <v>6</v>
      </c>
      <c r="E25" s="10">
        <v>6</v>
      </c>
      <c r="F25" s="10">
        <v>6</v>
      </c>
      <c r="G25" s="10">
        <v>6</v>
      </c>
      <c r="H25" s="10">
        <v>6</v>
      </c>
      <c r="I25" s="10">
        <v>6</v>
      </c>
      <c r="J25" s="10">
        <v>6</v>
      </c>
      <c r="K25" s="10">
        <v>6</v>
      </c>
      <c r="L25" s="10">
        <v>6</v>
      </c>
      <c r="M25" s="10">
        <v>6</v>
      </c>
      <c r="N25" s="10">
        <v>14</v>
      </c>
      <c r="O25" s="9"/>
      <c r="P25" s="9">
        <f t="shared" si="1"/>
        <v>80</v>
      </c>
    </row>
    <row r="26" spans="2:16" ht="13.5">
      <c r="B26" s="4" t="s">
        <v>66</v>
      </c>
      <c r="C26" s="9">
        <v>4</v>
      </c>
      <c r="D26" s="9">
        <v>4</v>
      </c>
      <c r="E26" s="9">
        <v>4</v>
      </c>
      <c r="F26" s="9">
        <v>4</v>
      </c>
      <c r="G26" s="9">
        <v>4</v>
      </c>
      <c r="H26" s="9">
        <v>4</v>
      </c>
      <c r="I26" s="9">
        <v>4</v>
      </c>
      <c r="J26" s="9">
        <v>4</v>
      </c>
      <c r="K26" s="9">
        <v>4</v>
      </c>
      <c r="L26" s="9">
        <v>4</v>
      </c>
      <c r="M26" s="9">
        <v>4</v>
      </c>
      <c r="N26" s="9">
        <v>6</v>
      </c>
      <c r="O26" s="9"/>
      <c r="P26" s="9">
        <f t="shared" si="1"/>
        <v>50</v>
      </c>
    </row>
    <row r="27" spans="2:16" ht="13.5">
      <c r="B27" s="4" t="s">
        <v>67</v>
      </c>
      <c r="C27" s="9">
        <v>80</v>
      </c>
      <c r="D27" s="9">
        <v>80</v>
      </c>
      <c r="E27" s="9">
        <v>80</v>
      </c>
      <c r="F27" s="9">
        <v>80</v>
      </c>
      <c r="G27" s="9">
        <v>80</v>
      </c>
      <c r="H27" s="9">
        <v>80</v>
      </c>
      <c r="I27" s="9">
        <v>80</v>
      </c>
      <c r="J27" s="9">
        <v>80</v>
      </c>
      <c r="K27" s="9">
        <v>80</v>
      </c>
      <c r="L27" s="9">
        <v>80</v>
      </c>
      <c r="M27" s="9">
        <v>80</v>
      </c>
      <c r="N27" s="9">
        <v>120</v>
      </c>
      <c r="O27" s="9"/>
      <c r="P27" s="9">
        <f t="shared" si="1"/>
        <v>1000</v>
      </c>
    </row>
    <row r="28" spans="2:16" ht="13.5">
      <c r="B28" s="4" t="s">
        <v>20</v>
      </c>
      <c r="C28" s="9">
        <v>150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 t="shared" si="1"/>
        <v>150</v>
      </c>
    </row>
    <row r="29" spans="2:16" ht="13.5">
      <c r="B29" s="4" t="s">
        <v>21</v>
      </c>
      <c r="C29" s="9">
        <v>80</v>
      </c>
      <c r="D29" s="9">
        <v>80</v>
      </c>
      <c r="E29" s="9">
        <v>80</v>
      </c>
      <c r="F29" s="9">
        <v>80</v>
      </c>
      <c r="G29" s="9">
        <v>80</v>
      </c>
      <c r="H29" s="9">
        <v>80</v>
      </c>
      <c r="I29" s="9">
        <v>80</v>
      </c>
      <c r="J29" s="9">
        <v>80</v>
      </c>
      <c r="K29" s="9">
        <v>80</v>
      </c>
      <c r="L29" s="9">
        <v>80</v>
      </c>
      <c r="M29" s="9">
        <v>80</v>
      </c>
      <c r="N29" s="9">
        <v>120</v>
      </c>
      <c r="O29" s="9"/>
      <c r="P29" s="9">
        <f t="shared" si="1"/>
        <v>1000</v>
      </c>
    </row>
    <row r="30" spans="2:16" ht="13.5">
      <c r="B30" s="4" t="s">
        <v>22</v>
      </c>
      <c r="C30" s="9"/>
      <c r="D30" s="9"/>
      <c r="E30" s="9"/>
      <c r="F30" s="9"/>
      <c r="G30" s="9">
        <v>420</v>
      </c>
      <c r="H30" s="9"/>
      <c r="I30" s="9"/>
      <c r="J30" s="9"/>
      <c r="K30" s="9"/>
      <c r="L30" s="9"/>
      <c r="M30" s="9"/>
      <c r="N30" s="9"/>
      <c r="O30" s="9"/>
      <c r="P30" s="9">
        <f t="shared" si="1"/>
        <v>420</v>
      </c>
    </row>
    <row r="31" spans="2:16" ht="13.5">
      <c r="B31" s="4" t="s">
        <v>60</v>
      </c>
      <c r="C31" s="9"/>
      <c r="D31" s="9"/>
      <c r="E31" s="9"/>
      <c r="F31" s="9"/>
      <c r="G31" s="9">
        <v>100</v>
      </c>
      <c r="H31" s="9"/>
      <c r="I31" s="9"/>
      <c r="J31" s="9"/>
      <c r="K31" s="9"/>
      <c r="L31" s="9"/>
      <c r="M31" s="9"/>
      <c r="N31" s="9"/>
      <c r="O31" s="9"/>
      <c r="P31" s="9">
        <f t="shared" si="1"/>
        <v>100</v>
      </c>
    </row>
    <row r="32" spans="2:16" ht="13.5">
      <c r="B32" s="4" t="s">
        <v>71</v>
      </c>
      <c r="C32" s="9">
        <v>2</v>
      </c>
      <c r="D32" s="9">
        <v>2</v>
      </c>
      <c r="E32" s="9">
        <v>2</v>
      </c>
      <c r="F32" s="9">
        <v>2</v>
      </c>
      <c r="G32" s="9">
        <v>2</v>
      </c>
      <c r="H32" s="9">
        <v>2</v>
      </c>
      <c r="I32" s="9">
        <v>2</v>
      </c>
      <c r="J32" s="9">
        <v>2</v>
      </c>
      <c r="K32" s="9">
        <v>2</v>
      </c>
      <c r="L32" s="9">
        <v>2</v>
      </c>
      <c r="M32" s="9">
        <v>2</v>
      </c>
      <c r="N32" s="9">
        <v>8</v>
      </c>
      <c r="O32" s="9"/>
      <c r="P32" s="9">
        <f t="shared" si="1"/>
        <v>30</v>
      </c>
    </row>
    <row r="33" spans="2:16" ht="13.5">
      <c r="B33" s="4" t="s">
        <v>72</v>
      </c>
      <c r="C33" s="9">
        <v>4</v>
      </c>
      <c r="D33" s="9">
        <v>4</v>
      </c>
      <c r="E33" s="9">
        <v>4</v>
      </c>
      <c r="F33" s="9">
        <v>4</v>
      </c>
      <c r="G33" s="9">
        <v>4</v>
      </c>
      <c r="H33" s="9">
        <v>4</v>
      </c>
      <c r="I33" s="9">
        <v>4</v>
      </c>
      <c r="J33" s="9">
        <v>4</v>
      </c>
      <c r="K33" s="9">
        <v>4</v>
      </c>
      <c r="L33" s="9">
        <v>4</v>
      </c>
      <c r="M33" s="9">
        <v>4</v>
      </c>
      <c r="N33" s="9">
        <v>6</v>
      </c>
      <c r="O33" s="9"/>
      <c r="P33" s="9">
        <f t="shared" si="1"/>
        <v>50</v>
      </c>
    </row>
    <row r="34" spans="2:16" ht="13.5">
      <c r="B34" s="4" t="s">
        <v>73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v>100</v>
      </c>
      <c r="O34" s="9"/>
      <c r="P34" s="9">
        <f t="shared" si="1"/>
        <v>100</v>
      </c>
    </row>
    <row r="35" spans="2:16" ht="13.5">
      <c r="B35" s="4" t="s">
        <v>68</v>
      </c>
      <c r="C35" s="9">
        <v>12</v>
      </c>
      <c r="D35" s="9">
        <v>12</v>
      </c>
      <c r="E35" s="9">
        <v>12</v>
      </c>
      <c r="F35" s="9">
        <v>12</v>
      </c>
      <c r="G35" s="9">
        <v>12</v>
      </c>
      <c r="H35" s="9">
        <v>12</v>
      </c>
      <c r="I35" s="9">
        <v>12</v>
      </c>
      <c r="J35" s="9">
        <v>12</v>
      </c>
      <c r="K35" s="9">
        <v>12</v>
      </c>
      <c r="L35" s="9">
        <v>12</v>
      </c>
      <c r="M35" s="9">
        <v>12</v>
      </c>
      <c r="N35" s="9">
        <v>18</v>
      </c>
      <c r="O35" s="9"/>
      <c r="P35" s="9">
        <f t="shared" si="1"/>
        <v>150</v>
      </c>
    </row>
    <row r="36" spans="2:16" ht="13.5">
      <c r="B36" s="4" t="s">
        <v>69</v>
      </c>
      <c r="C36" s="9">
        <v>4</v>
      </c>
      <c r="D36" s="9">
        <v>4</v>
      </c>
      <c r="E36" s="9">
        <v>4</v>
      </c>
      <c r="F36" s="9">
        <v>4</v>
      </c>
      <c r="G36" s="9">
        <v>4</v>
      </c>
      <c r="H36" s="9">
        <v>4</v>
      </c>
      <c r="I36" s="9">
        <v>4</v>
      </c>
      <c r="J36" s="9">
        <v>4</v>
      </c>
      <c r="K36" s="9">
        <v>4</v>
      </c>
      <c r="L36" s="9">
        <v>4</v>
      </c>
      <c r="M36" s="9">
        <v>4</v>
      </c>
      <c r="N36" s="9">
        <v>6</v>
      </c>
      <c r="O36" s="9"/>
      <c r="P36" s="9">
        <f t="shared" si="1"/>
        <v>50</v>
      </c>
    </row>
    <row r="37" spans="2:16" ht="13.5">
      <c r="B37" s="4" t="s">
        <v>70</v>
      </c>
      <c r="C37" s="9">
        <v>4</v>
      </c>
      <c r="D37" s="9">
        <v>4</v>
      </c>
      <c r="E37" s="9">
        <v>4</v>
      </c>
      <c r="F37" s="9">
        <v>4</v>
      </c>
      <c r="G37" s="9">
        <v>4</v>
      </c>
      <c r="H37" s="9">
        <v>4</v>
      </c>
      <c r="I37" s="9">
        <v>4</v>
      </c>
      <c r="J37" s="9">
        <v>4</v>
      </c>
      <c r="K37" s="9">
        <v>4</v>
      </c>
      <c r="L37" s="9">
        <v>4</v>
      </c>
      <c r="M37" s="9">
        <v>4</v>
      </c>
      <c r="N37" s="9">
        <v>6</v>
      </c>
      <c r="O37" s="9"/>
      <c r="P37" s="9">
        <f t="shared" si="1"/>
        <v>50</v>
      </c>
    </row>
    <row r="38" spans="2:16" ht="13.5">
      <c r="B38" s="4" t="s">
        <v>23</v>
      </c>
      <c r="C38" s="9">
        <v>50</v>
      </c>
      <c r="D38" s="9">
        <v>50</v>
      </c>
      <c r="E38" s="9">
        <v>50</v>
      </c>
      <c r="F38" s="9">
        <v>450</v>
      </c>
      <c r="G38" s="9">
        <v>50</v>
      </c>
      <c r="H38" s="9">
        <v>50</v>
      </c>
      <c r="I38" s="9">
        <v>50</v>
      </c>
      <c r="J38" s="9">
        <v>50</v>
      </c>
      <c r="K38" s="9">
        <v>50</v>
      </c>
      <c r="L38" s="9">
        <v>50</v>
      </c>
      <c r="M38" s="9">
        <v>50</v>
      </c>
      <c r="N38" s="9">
        <v>50</v>
      </c>
      <c r="O38" s="9"/>
      <c r="P38" s="9">
        <f t="shared" si="1"/>
        <v>1000</v>
      </c>
    </row>
    <row r="39" spans="2:16" ht="13.5">
      <c r="B39" s="4" t="s">
        <v>55</v>
      </c>
      <c r="C39" s="9">
        <v>4</v>
      </c>
      <c r="D39" s="9">
        <v>4</v>
      </c>
      <c r="E39" s="9">
        <v>4</v>
      </c>
      <c r="F39" s="9">
        <v>4</v>
      </c>
      <c r="G39" s="9">
        <v>4</v>
      </c>
      <c r="H39" s="9">
        <v>4</v>
      </c>
      <c r="I39" s="9">
        <v>4</v>
      </c>
      <c r="J39" s="9">
        <v>4</v>
      </c>
      <c r="K39" s="9">
        <v>4</v>
      </c>
      <c r="L39" s="9">
        <v>4</v>
      </c>
      <c r="M39" s="9">
        <v>4</v>
      </c>
      <c r="N39" s="9">
        <v>6</v>
      </c>
      <c r="O39" s="9"/>
      <c r="P39" s="9">
        <f t="shared" si="1"/>
        <v>50</v>
      </c>
    </row>
    <row r="40" spans="2:16" ht="13.5">
      <c r="B40" s="5" t="s">
        <v>24</v>
      </c>
      <c r="C40" s="9">
        <f>C5-C9-C12</f>
        <v>-114</v>
      </c>
      <c r="D40" s="9">
        <f>D5-D9-D12</f>
        <v>110</v>
      </c>
      <c r="E40" s="9">
        <f>E5-E9-E12</f>
        <v>439.5</v>
      </c>
      <c r="F40" s="9">
        <f>F5-F9-F12</f>
        <v>39.5</v>
      </c>
      <c r="G40" s="9">
        <f>G5-G9-G12</f>
        <v>-80.5</v>
      </c>
      <c r="H40" s="9">
        <f aca="true" t="shared" si="8" ref="H40:P40">H5-H9-H12</f>
        <v>-260.5</v>
      </c>
      <c r="I40" s="9">
        <f t="shared" si="8"/>
        <v>439.5</v>
      </c>
      <c r="J40" s="9">
        <f t="shared" si="8"/>
        <v>439.5</v>
      </c>
      <c r="K40" s="9">
        <f t="shared" si="8"/>
        <v>565.3</v>
      </c>
      <c r="L40" s="9">
        <f t="shared" si="8"/>
        <v>565.3</v>
      </c>
      <c r="M40" s="9">
        <f t="shared" si="8"/>
        <v>628.2</v>
      </c>
      <c r="N40" s="9">
        <f t="shared" si="8"/>
        <v>-301.79999999999995</v>
      </c>
      <c r="O40" s="9"/>
      <c r="P40" s="9">
        <f t="shared" si="8"/>
        <v>-1434</v>
      </c>
    </row>
    <row r="41" spans="2:16" ht="13.5">
      <c r="B41" s="5" t="s">
        <v>25</v>
      </c>
      <c r="C41" s="9">
        <f>C42+C43</f>
        <v>0</v>
      </c>
      <c r="D41" s="9">
        <f>D42+D43</f>
        <v>0</v>
      </c>
      <c r="E41" s="9">
        <f>E42+E43</f>
        <v>0</v>
      </c>
      <c r="F41" s="9">
        <f>F42+F43</f>
        <v>0</v>
      </c>
      <c r="G41" s="9">
        <f>G42+G43</f>
        <v>0</v>
      </c>
      <c r="H41" s="9">
        <f aca="true" t="shared" si="9" ref="H41:N41">H42+H43</f>
        <v>0</v>
      </c>
      <c r="I41" s="9">
        <f t="shared" si="9"/>
        <v>0</v>
      </c>
      <c r="J41" s="9">
        <f t="shared" si="9"/>
        <v>1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400</v>
      </c>
      <c r="O41" s="9"/>
      <c r="P41" s="9">
        <f t="shared" si="1"/>
        <v>401</v>
      </c>
    </row>
    <row r="42" spans="2:16" ht="13.5">
      <c r="B42" s="4" t="s">
        <v>26</v>
      </c>
      <c r="C42" s="9"/>
      <c r="D42" s="9"/>
      <c r="E42" s="9"/>
      <c r="F42" s="9"/>
      <c r="G42" s="9"/>
      <c r="H42" s="9"/>
      <c r="I42" s="9"/>
      <c r="J42" s="9">
        <v>1</v>
      </c>
      <c r="K42" s="9"/>
      <c r="L42" s="9"/>
      <c r="M42" s="9"/>
      <c r="N42" s="9"/>
      <c r="O42" s="9"/>
      <c r="P42" s="9">
        <f t="shared" si="1"/>
        <v>1</v>
      </c>
    </row>
    <row r="43" spans="2:16" ht="13.5">
      <c r="B43" s="4" t="s">
        <v>27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400</v>
      </c>
      <c r="O43" s="9"/>
      <c r="P43" s="9">
        <f t="shared" si="1"/>
        <v>400</v>
      </c>
    </row>
    <row r="44" spans="2:16" ht="13.5">
      <c r="B44" s="5" t="s">
        <v>28</v>
      </c>
      <c r="C44" s="9">
        <f>C45</f>
        <v>90</v>
      </c>
      <c r="D44" s="9">
        <f>D45</f>
        <v>92</v>
      </c>
      <c r="E44" s="9">
        <f>E45</f>
        <v>92</v>
      </c>
      <c r="F44" s="9">
        <f>F45</f>
        <v>92</v>
      </c>
      <c r="G44" s="9">
        <f>G45</f>
        <v>92</v>
      </c>
      <c r="H44" s="9">
        <f aca="true" t="shared" si="10" ref="H44:N44">H45</f>
        <v>92</v>
      </c>
      <c r="I44" s="9">
        <f t="shared" si="10"/>
        <v>92</v>
      </c>
      <c r="J44" s="9">
        <f t="shared" si="10"/>
        <v>92</v>
      </c>
      <c r="K44" s="9">
        <f t="shared" si="10"/>
        <v>92</v>
      </c>
      <c r="L44" s="9">
        <f t="shared" si="10"/>
        <v>92</v>
      </c>
      <c r="M44" s="9">
        <f t="shared" si="10"/>
        <v>92</v>
      </c>
      <c r="N44" s="9">
        <f t="shared" si="10"/>
        <v>92</v>
      </c>
      <c r="O44" s="9"/>
      <c r="P44" s="9">
        <f t="shared" si="1"/>
        <v>1102</v>
      </c>
    </row>
    <row r="45" spans="2:16" ht="13.5">
      <c r="B45" s="4" t="s">
        <v>29</v>
      </c>
      <c r="C45" s="9">
        <v>90</v>
      </c>
      <c r="D45" s="9">
        <v>92</v>
      </c>
      <c r="E45" s="9">
        <v>92</v>
      </c>
      <c r="F45" s="9">
        <v>92</v>
      </c>
      <c r="G45" s="9">
        <v>92</v>
      </c>
      <c r="H45" s="9">
        <v>92</v>
      </c>
      <c r="I45" s="9">
        <v>92</v>
      </c>
      <c r="J45" s="9">
        <v>92</v>
      </c>
      <c r="K45" s="9">
        <v>92</v>
      </c>
      <c r="L45" s="9">
        <v>92</v>
      </c>
      <c r="M45" s="9">
        <v>92</v>
      </c>
      <c r="N45" s="9">
        <v>92</v>
      </c>
      <c r="O45" s="9"/>
      <c r="P45" s="9">
        <f t="shared" si="1"/>
        <v>1102</v>
      </c>
    </row>
    <row r="46" spans="2:16" ht="13.5">
      <c r="B46" s="5" t="s">
        <v>30</v>
      </c>
      <c r="C46" s="9">
        <f>C40+C41-C44</f>
        <v>-204</v>
      </c>
      <c r="D46" s="9">
        <f>D40+D41-D44</f>
        <v>18</v>
      </c>
      <c r="E46" s="9">
        <f>E40+E41-E44</f>
        <v>347.5</v>
      </c>
      <c r="F46" s="9">
        <f>F40+F41-F44</f>
        <v>-52.5</v>
      </c>
      <c r="G46" s="9">
        <f>G40+G41-G44</f>
        <v>-172.5</v>
      </c>
      <c r="H46" s="9">
        <f aca="true" t="shared" si="11" ref="H46:P46">H40+H41-H44</f>
        <v>-352.5</v>
      </c>
      <c r="I46" s="9">
        <f t="shared" si="11"/>
        <v>347.5</v>
      </c>
      <c r="J46" s="9">
        <f t="shared" si="11"/>
        <v>348.5</v>
      </c>
      <c r="K46" s="9">
        <f t="shared" si="11"/>
        <v>473.29999999999995</v>
      </c>
      <c r="L46" s="9">
        <f t="shared" si="11"/>
        <v>473.29999999999995</v>
      </c>
      <c r="M46" s="9">
        <f t="shared" si="11"/>
        <v>536.2</v>
      </c>
      <c r="N46" s="9">
        <f t="shared" si="11"/>
        <v>6.2000000000000455</v>
      </c>
      <c r="O46" s="9"/>
      <c r="P46" s="9">
        <f t="shared" si="11"/>
        <v>-2135</v>
      </c>
    </row>
    <row r="47" spans="2:16" ht="13.5">
      <c r="B47" s="5" t="s">
        <v>31</v>
      </c>
      <c r="C47" s="7">
        <f aca="true" t="shared" si="12" ref="C47:G48">C46</f>
        <v>-204</v>
      </c>
      <c r="D47" s="7">
        <f t="shared" si="12"/>
        <v>18</v>
      </c>
      <c r="E47" s="7">
        <f t="shared" si="12"/>
        <v>347.5</v>
      </c>
      <c r="F47" s="7">
        <f t="shared" si="12"/>
        <v>-52.5</v>
      </c>
      <c r="G47" s="7">
        <f t="shared" si="12"/>
        <v>-172.5</v>
      </c>
      <c r="H47" s="7">
        <f aca="true" t="shared" si="13" ref="H47:P48">H46</f>
        <v>-352.5</v>
      </c>
      <c r="I47" s="7">
        <f t="shared" si="13"/>
        <v>347.5</v>
      </c>
      <c r="J47" s="7">
        <f t="shared" si="13"/>
        <v>348.5</v>
      </c>
      <c r="K47" s="7">
        <f t="shared" si="13"/>
        <v>473.29999999999995</v>
      </c>
      <c r="L47" s="7">
        <f t="shared" si="13"/>
        <v>473.29999999999995</v>
      </c>
      <c r="M47" s="7">
        <f t="shared" si="13"/>
        <v>536.2</v>
      </c>
      <c r="N47" s="7">
        <f t="shared" si="13"/>
        <v>6.2000000000000455</v>
      </c>
      <c r="O47" s="6"/>
      <c r="P47" s="7">
        <f t="shared" si="13"/>
        <v>-2135</v>
      </c>
    </row>
    <row r="48" spans="2:16" ht="13.5">
      <c r="B48" s="5" t="s">
        <v>32</v>
      </c>
      <c r="C48" s="7">
        <f t="shared" si="12"/>
        <v>-204</v>
      </c>
      <c r="D48" s="7">
        <f t="shared" si="12"/>
        <v>18</v>
      </c>
      <c r="E48" s="7">
        <f t="shared" si="12"/>
        <v>347.5</v>
      </c>
      <c r="F48" s="7">
        <f t="shared" si="12"/>
        <v>-52.5</v>
      </c>
      <c r="G48" s="7">
        <f t="shared" si="12"/>
        <v>-172.5</v>
      </c>
      <c r="H48" s="7">
        <f t="shared" si="13"/>
        <v>-352.5</v>
      </c>
      <c r="I48" s="7">
        <f t="shared" si="13"/>
        <v>347.5</v>
      </c>
      <c r="J48" s="7">
        <f t="shared" si="13"/>
        <v>348.5</v>
      </c>
      <c r="K48" s="7">
        <f t="shared" si="13"/>
        <v>473.29999999999995</v>
      </c>
      <c r="L48" s="7">
        <f t="shared" si="13"/>
        <v>473.29999999999995</v>
      </c>
      <c r="M48" s="7">
        <f t="shared" si="13"/>
        <v>536.2</v>
      </c>
      <c r="N48" s="7">
        <f t="shared" si="13"/>
        <v>6.2000000000000455</v>
      </c>
      <c r="O48" s="6"/>
      <c r="P48" s="7">
        <f t="shared" si="13"/>
        <v>-2135</v>
      </c>
    </row>
    <row r="49" spans="2:16" ht="13.5">
      <c r="B49" s="4" t="s">
        <v>33</v>
      </c>
      <c r="C49" s="9"/>
      <c r="D49" s="9"/>
      <c r="E49" s="9"/>
      <c r="F49" s="9"/>
      <c r="G49" s="9"/>
      <c r="H49" s="6"/>
      <c r="I49" s="6"/>
      <c r="J49" s="6"/>
      <c r="K49" s="6"/>
      <c r="L49" s="6"/>
      <c r="M49" s="6"/>
      <c r="N49" s="6"/>
      <c r="O49" s="6"/>
      <c r="P49" s="2">
        <v>0</v>
      </c>
    </row>
    <row r="50" spans="2:16" ht="13.5">
      <c r="B50" s="4" t="s">
        <v>34</v>
      </c>
      <c r="C50" s="9"/>
      <c r="D50" s="9"/>
      <c r="E50" s="9"/>
      <c r="F50" s="9"/>
      <c r="G50" s="9"/>
      <c r="H50" s="6"/>
      <c r="I50" s="6"/>
      <c r="J50" s="6"/>
      <c r="K50" s="6"/>
      <c r="L50" s="6"/>
      <c r="M50" s="6"/>
      <c r="N50" s="6"/>
      <c r="O50" s="6"/>
      <c r="P50" s="2">
        <v>4</v>
      </c>
    </row>
    <row r="51" spans="2:16" ht="13.5">
      <c r="B51" s="4" t="s">
        <v>35</v>
      </c>
      <c r="C51" s="9"/>
      <c r="D51" s="9"/>
      <c r="E51" s="9"/>
      <c r="F51" s="9"/>
      <c r="G51" s="9"/>
      <c r="H51" s="6"/>
      <c r="I51" s="6"/>
      <c r="J51" s="6"/>
      <c r="K51" s="6"/>
      <c r="L51" s="6"/>
      <c r="M51" s="6"/>
      <c r="N51" s="6"/>
      <c r="O51" s="6"/>
      <c r="P51" s="7">
        <v>0</v>
      </c>
    </row>
    <row r="52" spans="2:16" ht="13.5">
      <c r="B52" s="5" t="s">
        <v>38</v>
      </c>
      <c r="C52" s="9"/>
      <c r="D52" s="9"/>
      <c r="E52" s="9"/>
      <c r="F52" s="9"/>
      <c r="G52" s="9"/>
      <c r="H52" s="6"/>
      <c r="I52" s="6"/>
      <c r="J52" s="6"/>
      <c r="K52" s="6"/>
      <c r="L52" s="6"/>
      <c r="M52" s="6"/>
      <c r="N52" s="6"/>
      <c r="O52" s="6"/>
      <c r="P52" s="7">
        <f>P48-P50</f>
        <v>-2139</v>
      </c>
    </row>
    <row r="65" spans="5:11" ht="13.5">
      <c r="E65" s="11"/>
      <c r="F65" s="11" t="s">
        <v>33</v>
      </c>
      <c r="G65" s="11"/>
      <c r="I65" s="11"/>
      <c r="J65" s="11" t="s">
        <v>34</v>
      </c>
      <c r="K65" s="11"/>
    </row>
    <row r="66" spans="5:11" ht="13.5">
      <c r="E66" s="12" t="s">
        <v>57</v>
      </c>
      <c r="F66" s="13" t="s">
        <v>58</v>
      </c>
      <c r="G66" s="14" t="s">
        <v>59</v>
      </c>
      <c r="I66" s="12" t="s">
        <v>57</v>
      </c>
      <c r="J66" s="13" t="s">
        <v>58</v>
      </c>
      <c r="K66" s="14" t="s">
        <v>59</v>
      </c>
    </row>
    <row r="67" spans="5:11" ht="13.5">
      <c r="E67" s="15">
        <v>0</v>
      </c>
      <c r="F67" s="16">
        <v>0.1</v>
      </c>
      <c r="G67" s="17"/>
      <c r="I67" s="15">
        <v>0</v>
      </c>
      <c r="J67" s="16">
        <v>0.05</v>
      </c>
      <c r="K67" s="17"/>
    </row>
    <row r="68" spans="5:11" ht="13.5">
      <c r="E68" s="15">
        <v>3300</v>
      </c>
      <c r="F68" s="16">
        <v>0.2</v>
      </c>
      <c r="G68" s="17">
        <v>330</v>
      </c>
      <c r="I68" s="15">
        <v>2000</v>
      </c>
      <c r="J68" s="16">
        <v>0.1</v>
      </c>
      <c r="K68" s="17">
        <v>100</v>
      </c>
    </row>
    <row r="69" spans="5:11" ht="13.5">
      <c r="E69" s="15">
        <v>9000</v>
      </c>
      <c r="F69" s="16">
        <v>0.3</v>
      </c>
      <c r="G69" s="17">
        <v>1230</v>
      </c>
      <c r="I69" s="15">
        <v>7000</v>
      </c>
      <c r="J69" s="16">
        <v>0.13</v>
      </c>
      <c r="K69" s="17">
        <v>310</v>
      </c>
    </row>
    <row r="70" spans="5:11" ht="13.5">
      <c r="E70" s="18">
        <v>18000</v>
      </c>
      <c r="F70" s="19">
        <v>0.37</v>
      </c>
      <c r="G70" s="20">
        <v>2490</v>
      </c>
      <c r="I70" s="18"/>
      <c r="J70" s="19"/>
      <c r="K70" s="20"/>
    </row>
  </sheetData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3"/>
  <sheetViews>
    <sheetView workbookViewId="0" topLeftCell="A2">
      <selection activeCell="B2" sqref="B2"/>
    </sheetView>
  </sheetViews>
  <sheetFormatPr defaultColWidth="9.00390625" defaultRowHeight="13.5"/>
  <cols>
    <col min="2" max="2" width="17.125" style="0" customWidth="1"/>
    <col min="3" max="21" width="9.625" style="0" customWidth="1"/>
  </cols>
  <sheetData>
    <row r="2" spans="2:7" ht="13.5">
      <c r="B2" s="8" t="s">
        <v>75</v>
      </c>
      <c r="C2" s="8"/>
      <c r="D2" s="8"/>
      <c r="E2" s="8"/>
      <c r="F2" s="8"/>
      <c r="G2" s="8"/>
    </row>
    <row r="3" spans="3:16" ht="13.5">
      <c r="C3" t="s">
        <v>43</v>
      </c>
      <c r="D3" t="s">
        <v>44</v>
      </c>
      <c r="E3" t="s">
        <v>45</v>
      </c>
      <c r="F3" t="s">
        <v>46</v>
      </c>
      <c r="G3" t="s">
        <v>47</v>
      </c>
      <c r="H3" s="1" t="s">
        <v>0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48</v>
      </c>
      <c r="N3" s="1" t="s">
        <v>49</v>
      </c>
      <c r="O3" s="1" t="s">
        <v>5</v>
      </c>
      <c r="P3" s="1" t="s">
        <v>6</v>
      </c>
    </row>
    <row r="4" ht="13.5">
      <c r="P4" t="s">
        <v>7</v>
      </c>
    </row>
    <row r="5" spans="2:16" ht="13.5">
      <c r="B5" s="3" t="s">
        <v>8</v>
      </c>
      <c r="C5" s="3">
        <v>4600</v>
      </c>
      <c r="D5" s="3">
        <v>4600</v>
      </c>
      <c r="E5" s="3">
        <v>4200</v>
      </c>
      <c r="F5" s="3">
        <v>4200</v>
      </c>
      <c r="G5" s="3">
        <v>4200</v>
      </c>
      <c r="H5" s="9">
        <v>4200</v>
      </c>
      <c r="I5" s="9">
        <v>4200</v>
      </c>
      <c r="J5" s="9">
        <v>4200</v>
      </c>
      <c r="K5" s="9">
        <v>4200</v>
      </c>
      <c r="L5" s="9">
        <v>4200</v>
      </c>
      <c r="M5" s="9">
        <v>4200</v>
      </c>
      <c r="N5" s="9">
        <v>4200</v>
      </c>
      <c r="O5" s="9"/>
      <c r="P5" s="9">
        <f>SUM(C5:O5)</f>
        <v>51200</v>
      </c>
    </row>
    <row r="6" spans="2:16" ht="13.5">
      <c r="B6" s="4" t="s">
        <v>9</v>
      </c>
      <c r="C6" s="9">
        <f aca="true" t="shared" si="0" ref="C6:N6">(C5-C8)*0.6</f>
        <v>2070</v>
      </c>
      <c r="D6" s="9">
        <f t="shared" si="0"/>
        <v>2070</v>
      </c>
      <c r="E6" s="9">
        <f t="shared" si="0"/>
        <v>1890</v>
      </c>
      <c r="F6" s="9">
        <f t="shared" si="0"/>
        <v>1890</v>
      </c>
      <c r="G6" s="9">
        <f t="shared" si="0"/>
        <v>1890</v>
      </c>
      <c r="H6" s="9">
        <f t="shared" si="0"/>
        <v>1890</v>
      </c>
      <c r="I6" s="9">
        <f t="shared" si="0"/>
        <v>1890</v>
      </c>
      <c r="J6" s="9">
        <f t="shared" si="0"/>
        <v>1890</v>
      </c>
      <c r="K6" s="9">
        <f t="shared" si="0"/>
        <v>1890</v>
      </c>
      <c r="L6" s="9">
        <f t="shared" si="0"/>
        <v>1890</v>
      </c>
      <c r="M6" s="9">
        <f t="shared" si="0"/>
        <v>1890</v>
      </c>
      <c r="N6" s="9">
        <f t="shared" si="0"/>
        <v>1890</v>
      </c>
      <c r="O6" s="9"/>
      <c r="P6" s="9">
        <f aca="true" t="shared" si="1" ref="P6:P41">SUM(C6:O6)</f>
        <v>23040</v>
      </c>
    </row>
    <row r="7" spans="2:16" ht="13.5">
      <c r="B7" s="4" t="s">
        <v>10</v>
      </c>
      <c r="C7" s="9">
        <f aca="true" t="shared" si="2" ref="C7:N7">(C5-C8)*0.4</f>
        <v>1380</v>
      </c>
      <c r="D7" s="9">
        <f t="shared" si="2"/>
        <v>1380</v>
      </c>
      <c r="E7" s="9">
        <f t="shared" si="2"/>
        <v>1260</v>
      </c>
      <c r="F7" s="9">
        <f t="shared" si="2"/>
        <v>1260</v>
      </c>
      <c r="G7" s="9">
        <f t="shared" si="2"/>
        <v>1260</v>
      </c>
      <c r="H7" s="9">
        <f t="shared" si="2"/>
        <v>1260</v>
      </c>
      <c r="I7" s="9">
        <f t="shared" si="2"/>
        <v>1260</v>
      </c>
      <c r="J7" s="9">
        <f t="shared" si="2"/>
        <v>1260</v>
      </c>
      <c r="K7" s="9">
        <f t="shared" si="2"/>
        <v>1260</v>
      </c>
      <c r="L7" s="9">
        <f t="shared" si="2"/>
        <v>1260</v>
      </c>
      <c r="M7" s="9">
        <f t="shared" si="2"/>
        <v>1260</v>
      </c>
      <c r="N7" s="9">
        <f t="shared" si="2"/>
        <v>1260</v>
      </c>
      <c r="O7" s="9"/>
      <c r="P7" s="9">
        <f t="shared" si="1"/>
        <v>15360</v>
      </c>
    </row>
    <row r="8" spans="2:16" ht="13.5">
      <c r="B8" s="4" t="s">
        <v>36</v>
      </c>
      <c r="C8" s="9">
        <f aca="true" t="shared" si="3" ref="C8:N8">C5*0.25</f>
        <v>1150</v>
      </c>
      <c r="D8" s="9">
        <f t="shared" si="3"/>
        <v>1150</v>
      </c>
      <c r="E8" s="9">
        <f t="shared" si="3"/>
        <v>1050</v>
      </c>
      <c r="F8" s="9">
        <f t="shared" si="3"/>
        <v>1050</v>
      </c>
      <c r="G8" s="9">
        <f t="shared" si="3"/>
        <v>1050</v>
      </c>
      <c r="H8" s="9">
        <f t="shared" si="3"/>
        <v>1050</v>
      </c>
      <c r="I8" s="9">
        <f t="shared" si="3"/>
        <v>1050</v>
      </c>
      <c r="J8" s="9">
        <f t="shared" si="3"/>
        <v>1050</v>
      </c>
      <c r="K8" s="9">
        <f t="shared" si="3"/>
        <v>1050</v>
      </c>
      <c r="L8" s="9">
        <f t="shared" si="3"/>
        <v>1050</v>
      </c>
      <c r="M8" s="9">
        <f t="shared" si="3"/>
        <v>1050</v>
      </c>
      <c r="N8" s="9">
        <f t="shared" si="3"/>
        <v>1050</v>
      </c>
      <c r="O8" s="9"/>
      <c r="P8" s="9">
        <f t="shared" si="1"/>
        <v>12800</v>
      </c>
    </row>
    <row r="9" spans="2:16" ht="13.5">
      <c r="B9" s="3" t="s">
        <v>11</v>
      </c>
      <c r="C9" s="10">
        <f aca="true" t="shared" si="4" ref="C9:N9">C10+C11</f>
        <v>368</v>
      </c>
      <c r="D9" s="10">
        <f t="shared" si="4"/>
        <v>368</v>
      </c>
      <c r="E9" s="10">
        <f t="shared" si="4"/>
        <v>336</v>
      </c>
      <c r="F9" s="10">
        <f t="shared" si="4"/>
        <v>336</v>
      </c>
      <c r="G9" s="10">
        <f t="shared" si="4"/>
        <v>336</v>
      </c>
      <c r="H9" s="10">
        <f t="shared" si="4"/>
        <v>336</v>
      </c>
      <c r="I9" s="10">
        <f t="shared" si="4"/>
        <v>336</v>
      </c>
      <c r="J9" s="10">
        <f t="shared" si="4"/>
        <v>336</v>
      </c>
      <c r="K9" s="10">
        <f t="shared" si="4"/>
        <v>336</v>
      </c>
      <c r="L9" s="10">
        <f t="shared" si="4"/>
        <v>336</v>
      </c>
      <c r="M9" s="10">
        <f t="shared" si="4"/>
        <v>336</v>
      </c>
      <c r="N9" s="10">
        <f t="shared" si="4"/>
        <v>336</v>
      </c>
      <c r="O9" s="10"/>
      <c r="P9" s="9">
        <f t="shared" si="1"/>
        <v>4096</v>
      </c>
    </row>
    <row r="10" spans="2:16" ht="13.5">
      <c r="B10" s="4" t="s">
        <v>12</v>
      </c>
      <c r="C10" s="9">
        <f aca="true" t="shared" si="5" ref="C10:N10">C5*0.05</f>
        <v>230</v>
      </c>
      <c r="D10" s="9">
        <f t="shared" si="5"/>
        <v>230</v>
      </c>
      <c r="E10" s="9">
        <f t="shared" si="5"/>
        <v>210</v>
      </c>
      <c r="F10" s="9">
        <f t="shared" si="5"/>
        <v>210</v>
      </c>
      <c r="G10" s="9">
        <f t="shared" si="5"/>
        <v>210</v>
      </c>
      <c r="H10" s="9">
        <f t="shared" si="5"/>
        <v>210</v>
      </c>
      <c r="I10" s="9">
        <f t="shared" si="5"/>
        <v>210</v>
      </c>
      <c r="J10" s="9">
        <f t="shared" si="5"/>
        <v>210</v>
      </c>
      <c r="K10" s="9">
        <f t="shared" si="5"/>
        <v>210</v>
      </c>
      <c r="L10" s="9">
        <f t="shared" si="5"/>
        <v>210</v>
      </c>
      <c r="M10" s="9">
        <f t="shared" si="5"/>
        <v>210</v>
      </c>
      <c r="N10" s="9">
        <f t="shared" si="5"/>
        <v>210</v>
      </c>
      <c r="O10" s="9"/>
      <c r="P10" s="9">
        <f t="shared" si="1"/>
        <v>2560</v>
      </c>
    </row>
    <row r="11" spans="2:16" ht="13.5">
      <c r="B11" s="4" t="s">
        <v>13</v>
      </c>
      <c r="C11" s="9">
        <f aca="true" t="shared" si="6" ref="C11:N11">C5*0.03</f>
        <v>138</v>
      </c>
      <c r="D11" s="9">
        <f t="shared" si="6"/>
        <v>138</v>
      </c>
      <c r="E11" s="9">
        <f t="shared" si="6"/>
        <v>126</v>
      </c>
      <c r="F11" s="9">
        <f t="shared" si="6"/>
        <v>126</v>
      </c>
      <c r="G11" s="9">
        <f t="shared" si="6"/>
        <v>126</v>
      </c>
      <c r="H11" s="9">
        <f t="shared" si="6"/>
        <v>126</v>
      </c>
      <c r="I11" s="9">
        <f t="shared" si="6"/>
        <v>126</v>
      </c>
      <c r="J11" s="9">
        <f t="shared" si="6"/>
        <v>126</v>
      </c>
      <c r="K11" s="9">
        <f t="shared" si="6"/>
        <v>126</v>
      </c>
      <c r="L11" s="9">
        <f t="shared" si="6"/>
        <v>126</v>
      </c>
      <c r="M11" s="9">
        <f t="shared" si="6"/>
        <v>126</v>
      </c>
      <c r="N11" s="9">
        <f t="shared" si="6"/>
        <v>126</v>
      </c>
      <c r="O11" s="9"/>
      <c r="P11" s="9">
        <f t="shared" si="1"/>
        <v>1536</v>
      </c>
    </row>
    <row r="12" spans="2:16" ht="13.5">
      <c r="B12" s="5" t="s">
        <v>14</v>
      </c>
      <c r="C12" s="10">
        <f aca="true" t="shared" si="7" ref="C12:N12">SUM(C13:C32)</f>
        <v>2200.7</v>
      </c>
      <c r="D12" s="10">
        <f t="shared" si="7"/>
        <v>2100.7</v>
      </c>
      <c r="E12" s="10">
        <f t="shared" si="7"/>
        <v>2065.9</v>
      </c>
      <c r="F12" s="10">
        <f t="shared" si="7"/>
        <v>2215.9</v>
      </c>
      <c r="G12" s="10">
        <f t="shared" si="7"/>
        <v>2065.9</v>
      </c>
      <c r="H12" s="10">
        <f t="shared" si="7"/>
        <v>2065.9</v>
      </c>
      <c r="I12" s="10">
        <f t="shared" si="7"/>
        <v>2065.9</v>
      </c>
      <c r="J12" s="10">
        <f t="shared" si="7"/>
        <v>2065.9</v>
      </c>
      <c r="K12" s="10">
        <f t="shared" si="7"/>
        <v>2065.9</v>
      </c>
      <c r="L12" s="10">
        <f t="shared" si="7"/>
        <v>2065.9</v>
      </c>
      <c r="M12" s="10">
        <f t="shared" si="7"/>
        <v>2065.9</v>
      </c>
      <c r="N12" s="10">
        <f t="shared" si="7"/>
        <v>2065.9</v>
      </c>
      <c r="O12" s="9"/>
      <c r="P12" s="9">
        <f t="shared" si="1"/>
        <v>25110.400000000005</v>
      </c>
    </row>
    <row r="13" spans="2:16" ht="13.5">
      <c r="B13" s="4" t="s">
        <v>15</v>
      </c>
      <c r="C13" s="9">
        <v>262</v>
      </c>
      <c r="D13" s="9">
        <v>262</v>
      </c>
      <c r="E13" s="9">
        <v>262</v>
      </c>
      <c r="F13" s="9">
        <v>262</v>
      </c>
      <c r="G13" s="9">
        <v>262</v>
      </c>
      <c r="H13" s="9">
        <v>262</v>
      </c>
      <c r="I13" s="9">
        <v>262</v>
      </c>
      <c r="J13" s="9">
        <v>262</v>
      </c>
      <c r="K13" s="9">
        <v>262</v>
      </c>
      <c r="L13" s="9">
        <v>262</v>
      </c>
      <c r="M13" s="9">
        <v>262</v>
      </c>
      <c r="N13" s="9">
        <v>262</v>
      </c>
      <c r="O13" s="9"/>
      <c r="P13" s="9">
        <f t="shared" si="1"/>
        <v>3144</v>
      </c>
    </row>
    <row r="14" spans="2:16" ht="13.5">
      <c r="B14" s="4" t="s">
        <v>16</v>
      </c>
      <c r="C14" s="9">
        <v>182</v>
      </c>
      <c r="D14" s="9">
        <v>182</v>
      </c>
      <c r="E14" s="9">
        <v>182</v>
      </c>
      <c r="F14" s="9">
        <v>182</v>
      </c>
      <c r="G14" s="9">
        <v>182</v>
      </c>
      <c r="H14" s="9">
        <v>182</v>
      </c>
      <c r="I14" s="9">
        <v>182</v>
      </c>
      <c r="J14" s="9">
        <v>182</v>
      </c>
      <c r="K14" s="9">
        <v>182</v>
      </c>
      <c r="L14" s="9">
        <v>182</v>
      </c>
      <c r="M14" s="9">
        <v>182</v>
      </c>
      <c r="N14" s="9">
        <v>182</v>
      </c>
      <c r="O14" s="9"/>
      <c r="P14" s="9">
        <f t="shared" si="1"/>
        <v>2184</v>
      </c>
    </row>
    <row r="15" spans="2:16" ht="13.5">
      <c r="B15" s="4" t="s">
        <v>39</v>
      </c>
      <c r="C15" s="9">
        <v>31</v>
      </c>
      <c r="D15" s="9">
        <v>31</v>
      </c>
      <c r="E15" s="9">
        <v>31</v>
      </c>
      <c r="F15" s="9">
        <v>31</v>
      </c>
      <c r="G15" s="9">
        <v>31</v>
      </c>
      <c r="H15" s="9">
        <v>31</v>
      </c>
      <c r="I15" s="9">
        <v>31</v>
      </c>
      <c r="J15" s="9">
        <v>31</v>
      </c>
      <c r="K15" s="9">
        <v>31</v>
      </c>
      <c r="L15" s="9">
        <v>31</v>
      </c>
      <c r="M15" s="9">
        <v>31</v>
      </c>
      <c r="N15" s="9">
        <v>31</v>
      </c>
      <c r="O15" s="9"/>
      <c r="P15" s="9">
        <f t="shared" si="1"/>
        <v>372</v>
      </c>
    </row>
    <row r="16" spans="2:16" ht="13.5">
      <c r="B16" s="4" t="s">
        <v>17</v>
      </c>
      <c r="C16" s="9">
        <v>30</v>
      </c>
      <c r="D16" s="9">
        <v>30</v>
      </c>
      <c r="E16" s="9">
        <v>30</v>
      </c>
      <c r="F16" s="9">
        <v>30</v>
      </c>
      <c r="G16" s="9">
        <v>30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9">
        <v>30</v>
      </c>
      <c r="N16" s="9">
        <v>30</v>
      </c>
      <c r="O16" s="9"/>
      <c r="P16" s="9">
        <f t="shared" si="1"/>
        <v>360</v>
      </c>
    </row>
    <row r="17" spans="2:16" ht="13.5">
      <c r="B17" s="4" t="s">
        <v>19</v>
      </c>
      <c r="C17" s="9">
        <f aca="true" t="shared" si="8" ref="C17:N17">SUM(C13:C15)*0.1</f>
        <v>47.5</v>
      </c>
      <c r="D17" s="9">
        <f t="shared" si="8"/>
        <v>47.5</v>
      </c>
      <c r="E17" s="9">
        <f t="shared" si="8"/>
        <v>47.5</v>
      </c>
      <c r="F17" s="9">
        <f t="shared" si="8"/>
        <v>47.5</v>
      </c>
      <c r="G17" s="9">
        <f t="shared" si="8"/>
        <v>47.5</v>
      </c>
      <c r="H17" s="9">
        <f t="shared" si="8"/>
        <v>47.5</v>
      </c>
      <c r="I17" s="9">
        <f t="shared" si="8"/>
        <v>47.5</v>
      </c>
      <c r="J17" s="9">
        <f t="shared" si="8"/>
        <v>47.5</v>
      </c>
      <c r="K17" s="9">
        <f t="shared" si="8"/>
        <v>47.5</v>
      </c>
      <c r="L17" s="9">
        <f t="shared" si="8"/>
        <v>47.5</v>
      </c>
      <c r="M17" s="9">
        <f t="shared" si="8"/>
        <v>47.5</v>
      </c>
      <c r="N17" s="9">
        <f t="shared" si="8"/>
        <v>47.5</v>
      </c>
      <c r="O17" s="9"/>
      <c r="P17" s="9">
        <f t="shared" si="1"/>
        <v>570</v>
      </c>
    </row>
    <row r="18" spans="2:16" ht="13.5">
      <c r="B18" s="4" t="s">
        <v>18</v>
      </c>
      <c r="C18" s="9">
        <v>483</v>
      </c>
      <c r="D18" s="9">
        <v>483</v>
      </c>
      <c r="E18" s="9">
        <v>483</v>
      </c>
      <c r="F18" s="9">
        <v>483</v>
      </c>
      <c r="G18" s="9">
        <v>483</v>
      </c>
      <c r="H18" s="9">
        <v>483</v>
      </c>
      <c r="I18" s="9">
        <v>483</v>
      </c>
      <c r="J18" s="9">
        <v>483</v>
      </c>
      <c r="K18" s="9">
        <v>483</v>
      </c>
      <c r="L18" s="9">
        <v>483</v>
      </c>
      <c r="M18" s="9">
        <v>483</v>
      </c>
      <c r="N18" s="9">
        <v>483</v>
      </c>
      <c r="O18" s="9"/>
      <c r="P18" s="9">
        <f t="shared" si="1"/>
        <v>5796</v>
      </c>
    </row>
    <row r="19" spans="2:16" ht="13.5">
      <c r="B19" s="4" t="s">
        <v>37</v>
      </c>
      <c r="C19" s="9">
        <v>400</v>
      </c>
      <c r="D19" s="9">
        <v>400</v>
      </c>
      <c r="E19" s="9">
        <v>400</v>
      </c>
      <c r="F19" s="9">
        <v>400</v>
      </c>
      <c r="G19" s="9">
        <v>400</v>
      </c>
      <c r="H19" s="9">
        <v>400</v>
      </c>
      <c r="I19" s="9">
        <v>400</v>
      </c>
      <c r="J19" s="9">
        <v>400</v>
      </c>
      <c r="K19" s="9">
        <v>400</v>
      </c>
      <c r="L19" s="9">
        <v>400</v>
      </c>
      <c r="M19" s="9">
        <v>400</v>
      </c>
      <c r="N19" s="9">
        <v>400</v>
      </c>
      <c r="O19" s="9"/>
      <c r="P19" s="9">
        <f t="shared" si="1"/>
        <v>4800</v>
      </c>
    </row>
    <row r="20" spans="2:16" ht="13.5">
      <c r="B20" s="4" t="s">
        <v>54</v>
      </c>
      <c r="C20" s="9">
        <v>110</v>
      </c>
      <c r="D20" s="9">
        <v>110</v>
      </c>
      <c r="E20" s="9">
        <v>110</v>
      </c>
      <c r="F20" s="9">
        <v>110</v>
      </c>
      <c r="G20" s="9">
        <v>110</v>
      </c>
      <c r="H20" s="9">
        <v>110</v>
      </c>
      <c r="I20" s="9">
        <v>110</v>
      </c>
      <c r="J20" s="9">
        <v>110</v>
      </c>
      <c r="K20" s="9">
        <v>110</v>
      </c>
      <c r="L20" s="9">
        <v>110</v>
      </c>
      <c r="M20" s="9">
        <v>110</v>
      </c>
      <c r="N20" s="9">
        <v>110</v>
      </c>
      <c r="O20" s="9"/>
      <c r="P20" s="9">
        <f t="shared" si="1"/>
        <v>1320</v>
      </c>
    </row>
    <row r="21" spans="2:16" ht="13.5">
      <c r="B21" s="4" t="s">
        <v>50</v>
      </c>
      <c r="C21" s="9">
        <v>15</v>
      </c>
      <c r="D21" s="9">
        <v>15</v>
      </c>
      <c r="E21" s="9">
        <v>15</v>
      </c>
      <c r="F21" s="9">
        <v>15</v>
      </c>
      <c r="G21" s="9">
        <v>15</v>
      </c>
      <c r="H21" s="9">
        <v>15</v>
      </c>
      <c r="I21" s="9">
        <v>15</v>
      </c>
      <c r="J21" s="9">
        <v>15</v>
      </c>
      <c r="K21" s="9">
        <v>15</v>
      </c>
      <c r="L21" s="9">
        <v>15</v>
      </c>
      <c r="M21" s="9">
        <v>15</v>
      </c>
      <c r="N21" s="9">
        <v>15</v>
      </c>
      <c r="O21" s="9"/>
      <c r="P21" s="9">
        <f t="shared" si="1"/>
        <v>180</v>
      </c>
    </row>
    <row r="22" spans="2:16" ht="13.5">
      <c r="B22" s="4" t="s">
        <v>51</v>
      </c>
      <c r="C22" s="9">
        <f>C5*0.004</f>
        <v>18.400000000000002</v>
      </c>
      <c r="D22" s="9">
        <f aca="true" t="shared" si="9" ref="D22:N22">D5*0.004</f>
        <v>18.400000000000002</v>
      </c>
      <c r="E22" s="9">
        <f t="shared" si="9"/>
        <v>16.8</v>
      </c>
      <c r="F22" s="9">
        <f t="shared" si="9"/>
        <v>16.8</v>
      </c>
      <c r="G22" s="9">
        <f t="shared" si="9"/>
        <v>16.8</v>
      </c>
      <c r="H22" s="9">
        <f t="shared" si="9"/>
        <v>16.8</v>
      </c>
      <c r="I22" s="9">
        <f t="shared" si="9"/>
        <v>16.8</v>
      </c>
      <c r="J22" s="9">
        <f t="shared" si="9"/>
        <v>16.8</v>
      </c>
      <c r="K22" s="9">
        <f t="shared" si="9"/>
        <v>16.8</v>
      </c>
      <c r="L22" s="9">
        <f t="shared" si="9"/>
        <v>16.8</v>
      </c>
      <c r="M22" s="9">
        <f t="shared" si="9"/>
        <v>16.8</v>
      </c>
      <c r="N22" s="9">
        <f t="shared" si="9"/>
        <v>16.8</v>
      </c>
      <c r="O22" s="9"/>
      <c r="P22" s="9">
        <f t="shared" si="1"/>
        <v>204.80000000000004</v>
      </c>
    </row>
    <row r="23" spans="2:16" ht="13.5">
      <c r="B23" s="4" t="s">
        <v>52</v>
      </c>
      <c r="C23" s="9">
        <v>20</v>
      </c>
      <c r="D23" s="9">
        <v>20</v>
      </c>
      <c r="E23" s="9">
        <v>20</v>
      </c>
      <c r="F23" s="9">
        <v>20</v>
      </c>
      <c r="G23" s="9">
        <v>20</v>
      </c>
      <c r="H23" s="9">
        <v>20</v>
      </c>
      <c r="I23" s="9">
        <v>20</v>
      </c>
      <c r="J23" s="9">
        <v>20</v>
      </c>
      <c r="K23" s="9">
        <v>20</v>
      </c>
      <c r="L23" s="9">
        <v>20</v>
      </c>
      <c r="M23" s="9">
        <v>20</v>
      </c>
      <c r="N23" s="9">
        <v>20</v>
      </c>
      <c r="O23" s="9"/>
      <c r="P23" s="9">
        <f t="shared" si="1"/>
        <v>240</v>
      </c>
    </row>
    <row r="24" spans="2:16" ht="13.5">
      <c r="B24" s="4" t="s">
        <v>56</v>
      </c>
      <c r="C24" s="9">
        <f>C5*0.002</f>
        <v>9.200000000000001</v>
      </c>
      <c r="D24" s="9">
        <f aca="true" t="shared" si="10" ref="D24:N24">D5*0.002</f>
        <v>9.200000000000001</v>
      </c>
      <c r="E24" s="9">
        <f t="shared" si="10"/>
        <v>8.4</v>
      </c>
      <c r="F24" s="9">
        <f t="shared" si="10"/>
        <v>8.4</v>
      </c>
      <c r="G24" s="9">
        <f t="shared" si="10"/>
        <v>8.4</v>
      </c>
      <c r="H24" s="9">
        <f t="shared" si="10"/>
        <v>8.4</v>
      </c>
      <c r="I24" s="9">
        <f t="shared" si="10"/>
        <v>8.4</v>
      </c>
      <c r="J24" s="9">
        <f t="shared" si="10"/>
        <v>8.4</v>
      </c>
      <c r="K24" s="9">
        <f t="shared" si="10"/>
        <v>8.4</v>
      </c>
      <c r="L24" s="9">
        <f t="shared" si="10"/>
        <v>8.4</v>
      </c>
      <c r="M24" s="9">
        <f t="shared" si="10"/>
        <v>8.4</v>
      </c>
      <c r="N24" s="9">
        <f t="shared" si="10"/>
        <v>8.4</v>
      </c>
      <c r="O24" s="9"/>
      <c r="P24" s="9">
        <f t="shared" si="1"/>
        <v>102.40000000000002</v>
      </c>
    </row>
    <row r="25" spans="2:16" ht="13.5">
      <c r="B25" s="4" t="s">
        <v>53</v>
      </c>
      <c r="C25" s="9">
        <f>C5*0.003</f>
        <v>13.8</v>
      </c>
      <c r="D25" s="9">
        <f aca="true" t="shared" si="11" ref="D25:N25">D5*0.003</f>
        <v>13.8</v>
      </c>
      <c r="E25" s="9">
        <f t="shared" si="11"/>
        <v>12.6</v>
      </c>
      <c r="F25" s="9">
        <f t="shared" si="11"/>
        <v>12.6</v>
      </c>
      <c r="G25" s="9">
        <f t="shared" si="11"/>
        <v>12.6</v>
      </c>
      <c r="H25" s="9">
        <f t="shared" si="11"/>
        <v>12.6</v>
      </c>
      <c r="I25" s="9">
        <f t="shared" si="11"/>
        <v>12.6</v>
      </c>
      <c r="J25" s="9">
        <f t="shared" si="11"/>
        <v>12.6</v>
      </c>
      <c r="K25" s="9">
        <f t="shared" si="11"/>
        <v>12.6</v>
      </c>
      <c r="L25" s="9">
        <f t="shared" si="11"/>
        <v>12.6</v>
      </c>
      <c r="M25" s="9">
        <f t="shared" si="11"/>
        <v>12.6</v>
      </c>
      <c r="N25" s="9">
        <f t="shared" si="11"/>
        <v>12.6</v>
      </c>
      <c r="O25" s="9"/>
      <c r="P25" s="9">
        <f t="shared" si="1"/>
        <v>153.59999999999997</v>
      </c>
    </row>
    <row r="26" spans="2:16" ht="13.5">
      <c r="B26" s="4" t="s">
        <v>40</v>
      </c>
      <c r="C26" s="9">
        <f aca="true" t="shared" si="12" ref="C26:N26">C5*0.07</f>
        <v>322.00000000000006</v>
      </c>
      <c r="D26" s="9">
        <f t="shared" si="12"/>
        <v>322.00000000000006</v>
      </c>
      <c r="E26" s="9">
        <f t="shared" si="12"/>
        <v>294</v>
      </c>
      <c r="F26" s="9">
        <f t="shared" si="12"/>
        <v>294</v>
      </c>
      <c r="G26" s="9">
        <f t="shared" si="12"/>
        <v>294</v>
      </c>
      <c r="H26" s="9">
        <f t="shared" si="12"/>
        <v>294</v>
      </c>
      <c r="I26" s="9">
        <f t="shared" si="12"/>
        <v>294</v>
      </c>
      <c r="J26" s="9">
        <f t="shared" si="12"/>
        <v>294</v>
      </c>
      <c r="K26" s="9">
        <f t="shared" si="12"/>
        <v>294</v>
      </c>
      <c r="L26" s="9">
        <f t="shared" si="12"/>
        <v>294</v>
      </c>
      <c r="M26" s="9">
        <f t="shared" si="12"/>
        <v>294</v>
      </c>
      <c r="N26" s="9">
        <f t="shared" si="12"/>
        <v>294</v>
      </c>
      <c r="O26" s="9"/>
      <c r="P26" s="9">
        <f t="shared" si="1"/>
        <v>3584</v>
      </c>
    </row>
    <row r="27" spans="2:16" ht="13.5">
      <c r="B27" s="4" t="s">
        <v>20</v>
      </c>
      <c r="C27" s="9">
        <v>100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f t="shared" si="1"/>
        <v>100</v>
      </c>
    </row>
    <row r="28" spans="2:16" ht="13.5">
      <c r="B28" s="4" t="s">
        <v>21</v>
      </c>
      <c r="C28" s="9">
        <v>20</v>
      </c>
      <c r="D28" s="9">
        <v>20</v>
      </c>
      <c r="E28" s="9">
        <v>20</v>
      </c>
      <c r="F28" s="9">
        <v>20</v>
      </c>
      <c r="G28" s="9">
        <v>20</v>
      </c>
      <c r="H28" s="9">
        <v>20</v>
      </c>
      <c r="I28" s="9">
        <v>20</v>
      </c>
      <c r="J28" s="9">
        <v>20</v>
      </c>
      <c r="K28" s="9">
        <v>20</v>
      </c>
      <c r="L28" s="9">
        <v>20</v>
      </c>
      <c r="M28" s="9">
        <v>20</v>
      </c>
      <c r="N28" s="9">
        <v>20</v>
      </c>
      <c r="O28" s="9"/>
      <c r="P28" s="9">
        <f t="shared" si="1"/>
        <v>240</v>
      </c>
    </row>
    <row r="29" spans="2:16" ht="13.5">
      <c r="B29" s="4" t="s">
        <v>22</v>
      </c>
      <c r="C29" s="9">
        <f>C5*0.001</f>
        <v>4.6000000000000005</v>
      </c>
      <c r="D29" s="9">
        <f aca="true" t="shared" si="13" ref="D29:N29">D5*0.001</f>
        <v>4.6000000000000005</v>
      </c>
      <c r="E29" s="9">
        <f t="shared" si="13"/>
        <v>4.2</v>
      </c>
      <c r="F29" s="9">
        <f t="shared" si="13"/>
        <v>4.2</v>
      </c>
      <c r="G29" s="9">
        <f t="shared" si="13"/>
        <v>4.2</v>
      </c>
      <c r="H29" s="9">
        <f t="shared" si="13"/>
        <v>4.2</v>
      </c>
      <c r="I29" s="9">
        <f t="shared" si="13"/>
        <v>4.2</v>
      </c>
      <c r="J29" s="9">
        <f t="shared" si="13"/>
        <v>4.2</v>
      </c>
      <c r="K29" s="9">
        <f t="shared" si="13"/>
        <v>4.2</v>
      </c>
      <c r="L29" s="9">
        <f t="shared" si="13"/>
        <v>4.2</v>
      </c>
      <c r="M29" s="9">
        <f t="shared" si="13"/>
        <v>4.2</v>
      </c>
      <c r="N29" s="9">
        <f t="shared" si="13"/>
        <v>4.2</v>
      </c>
      <c r="O29" s="9"/>
      <c r="P29" s="9">
        <f t="shared" si="1"/>
        <v>51.20000000000001</v>
      </c>
    </row>
    <row r="30" spans="2:16" ht="13.5">
      <c r="B30" s="4" t="s">
        <v>60</v>
      </c>
      <c r="C30" s="9">
        <v>50</v>
      </c>
      <c r="D30" s="9">
        <v>50</v>
      </c>
      <c r="E30" s="9">
        <v>50</v>
      </c>
      <c r="F30" s="9">
        <v>50</v>
      </c>
      <c r="G30" s="9">
        <v>50</v>
      </c>
      <c r="H30" s="9">
        <v>50</v>
      </c>
      <c r="I30" s="9">
        <v>50</v>
      </c>
      <c r="J30" s="9">
        <v>50</v>
      </c>
      <c r="K30" s="9">
        <v>50</v>
      </c>
      <c r="L30" s="9">
        <v>50</v>
      </c>
      <c r="M30" s="9">
        <v>50</v>
      </c>
      <c r="N30" s="9">
        <v>50</v>
      </c>
      <c r="O30" s="9"/>
      <c r="P30" s="9">
        <f t="shared" si="1"/>
        <v>600</v>
      </c>
    </row>
    <row r="31" spans="2:16" ht="13.5">
      <c r="B31" s="4" t="s">
        <v>23</v>
      </c>
      <c r="C31" s="9">
        <v>50</v>
      </c>
      <c r="D31" s="9">
        <v>50</v>
      </c>
      <c r="E31" s="9">
        <v>50</v>
      </c>
      <c r="F31" s="9">
        <v>200</v>
      </c>
      <c r="G31" s="9">
        <v>50</v>
      </c>
      <c r="H31" s="9">
        <v>50</v>
      </c>
      <c r="I31" s="9">
        <v>50</v>
      </c>
      <c r="J31" s="9">
        <v>50</v>
      </c>
      <c r="K31" s="9">
        <v>50</v>
      </c>
      <c r="L31" s="9">
        <v>50</v>
      </c>
      <c r="M31" s="9">
        <v>50</v>
      </c>
      <c r="N31" s="9">
        <v>50</v>
      </c>
      <c r="O31" s="9"/>
      <c r="P31" s="9">
        <f t="shared" si="1"/>
        <v>750</v>
      </c>
    </row>
    <row r="32" spans="2:16" ht="13.5">
      <c r="B32" s="4" t="s">
        <v>55</v>
      </c>
      <c r="C32" s="9">
        <f>C5*0.007</f>
        <v>32.2</v>
      </c>
      <c r="D32" s="9">
        <f aca="true" t="shared" si="14" ref="D32:N32">D5*0.007</f>
        <v>32.2</v>
      </c>
      <c r="E32" s="9">
        <f t="shared" si="14"/>
        <v>29.400000000000002</v>
      </c>
      <c r="F32" s="9">
        <f t="shared" si="14"/>
        <v>29.400000000000002</v>
      </c>
      <c r="G32" s="9">
        <f t="shared" si="14"/>
        <v>29.400000000000002</v>
      </c>
      <c r="H32" s="9">
        <f t="shared" si="14"/>
        <v>29.400000000000002</v>
      </c>
      <c r="I32" s="9">
        <f t="shared" si="14"/>
        <v>29.400000000000002</v>
      </c>
      <c r="J32" s="9">
        <f t="shared" si="14"/>
        <v>29.400000000000002</v>
      </c>
      <c r="K32" s="9">
        <f t="shared" si="14"/>
        <v>29.400000000000002</v>
      </c>
      <c r="L32" s="9">
        <f t="shared" si="14"/>
        <v>29.400000000000002</v>
      </c>
      <c r="M32" s="9">
        <f t="shared" si="14"/>
        <v>29.400000000000002</v>
      </c>
      <c r="N32" s="9">
        <f t="shared" si="14"/>
        <v>29.400000000000002</v>
      </c>
      <c r="O32" s="9"/>
      <c r="P32" s="9">
        <f t="shared" si="1"/>
        <v>358.4</v>
      </c>
    </row>
    <row r="33" spans="2:16" ht="13.5">
      <c r="B33" s="5" t="s">
        <v>24</v>
      </c>
      <c r="C33" s="9">
        <f aca="true" t="shared" si="15" ref="C33:N33">C5-C9-C12</f>
        <v>2031.3000000000002</v>
      </c>
      <c r="D33" s="9">
        <f t="shared" si="15"/>
        <v>2131.3</v>
      </c>
      <c r="E33" s="9">
        <f t="shared" si="15"/>
        <v>1798.1</v>
      </c>
      <c r="F33" s="9">
        <f t="shared" si="15"/>
        <v>1648.1</v>
      </c>
      <c r="G33" s="9">
        <f t="shared" si="15"/>
        <v>1798.1</v>
      </c>
      <c r="H33" s="9">
        <f t="shared" si="15"/>
        <v>1798.1</v>
      </c>
      <c r="I33" s="9">
        <f t="shared" si="15"/>
        <v>1798.1</v>
      </c>
      <c r="J33" s="9">
        <f t="shared" si="15"/>
        <v>1798.1</v>
      </c>
      <c r="K33" s="9">
        <f t="shared" si="15"/>
        <v>1798.1</v>
      </c>
      <c r="L33" s="9">
        <f t="shared" si="15"/>
        <v>1798.1</v>
      </c>
      <c r="M33" s="9">
        <f t="shared" si="15"/>
        <v>1798.1</v>
      </c>
      <c r="N33" s="9">
        <f t="shared" si="15"/>
        <v>1798.1</v>
      </c>
      <c r="O33" s="9"/>
      <c r="P33" s="9">
        <f t="shared" si="1"/>
        <v>21993.6</v>
      </c>
    </row>
    <row r="34" spans="2:16" ht="13.5">
      <c r="B34" s="5" t="s">
        <v>25</v>
      </c>
      <c r="C34" s="9">
        <f>C35+C36</f>
        <v>0</v>
      </c>
      <c r="D34" s="9">
        <f>D35+D36</f>
        <v>1</v>
      </c>
      <c r="E34" s="9">
        <f>E35+E36</f>
        <v>0</v>
      </c>
      <c r="F34" s="9">
        <f>F35+F36</f>
        <v>0</v>
      </c>
      <c r="G34" s="9">
        <f>G35+G36</f>
        <v>0</v>
      </c>
      <c r="H34" s="9">
        <f aca="true" t="shared" si="16" ref="H34:N34">H35+H36</f>
        <v>0</v>
      </c>
      <c r="I34" s="9">
        <f t="shared" si="16"/>
        <v>0</v>
      </c>
      <c r="J34" s="9">
        <f t="shared" si="16"/>
        <v>1</v>
      </c>
      <c r="K34" s="9">
        <f t="shared" si="16"/>
        <v>0</v>
      </c>
      <c r="L34" s="9">
        <f t="shared" si="16"/>
        <v>0</v>
      </c>
      <c r="M34" s="9">
        <f t="shared" si="16"/>
        <v>0</v>
      </c>
      <c r="N34" s="9">
        <f t="shared" si="16"/>
        <v>0</v>
      </c>
      <c r="O34" s="9">
        <v>0</v>
      </c>
      <c r="P34" s="9">
        <f t="shared" si="1"/>
        <v>2</v>
      </c>
    </row>
    <row r="35" spans="2:16" ht="13.5">
      <c r="B35" s="4" t="s">
        <v>26</v>
      </c>
      <c r="C35" s="9"/>
      <c r="D35" s="9">
        <v>1</v>
      </c>
      <c r="E35" s="9"/>
      <c r="F35" s="9"/>
      <c r="G35" s="9"/>
      <c r="H35" s="9"/>
      <c r="I35" s="9"/>
      <c r="J35" s="9">
        <v>1</v>
      </c>
      <c r="K35" s="9"/>
      <c r="L35" s="9"/>
      <c r="M35" s="9"/>
      <c r="N35" s="9"/>
      <c r="O35" s="9"/>
      <c r="P35" s="9">
        <f t="shared" si="1"/>
        <v>2</v>
      </c>
    </row>
    <row r="36" spans="2:16" ht="13.5">
      <c r="B36" s="4" t="s">
        <v>27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>O37</f>
        <v>0</v>
      </c>
      <c r="P36" s="9">
        <f t="shared" si="1"/>
        <v>0</v>
      </c>
    </row>
    <row r="37" spans="2:16" ht="13.5">
      <c r="B37" s="5" t="s">
        <v>28</v>
      </c>
      <c r="C37" s="9">
        <f aca="true" t="shared" si="17" ref="C37:N37">C38</f>
        <v>51</v>
      </c>
      <c r="D37" s="9">
        <f t="shared" si="17"/>
        <v>51</v>
      </c>
      <c r="E37" s="9">
        <f t="shared" si="17"/>
        <v>50</v>
      </c>
      <c r="F37" s="9">
        <f t="shared" si="17"/>
        <v>50</v>
      </c>
      <c r="G37" s="9">
        <f t="shared" si="17"/>
        <v>50</v>
      </c>
      <c r="H37" s="9">
        <f t="shared" si="17"/>
        <v>50</v>
      </c>
      <c r="I37" s="9">
        <f t="shared" si="17"/>
        <v>50</v>
      </c>
      <c r="J37" s="9">
        <f t="shared" si="17"/>
        <v>50</v>
      </c>
      <c r="K37" s="9">
        <f t="shared" si="17"/>
        <v>50</v>
      </c>
      <c r="L37" s="9">
        <f t="shared" si="17"/>
        <v>50</v>
      </c>
      <c r="M37" s="9">
        <f t="shared" si="17"/>
        <v>50</v>
      </c>
      <c r="N37" s="9">
        <f t="shared" si="17"/>
        <v>50</v>
      </c>
      <c r="O37" s="9"/>
      <c r="P37" s="9">
        <f t="shared" si="1"/>
        <v>602</v>
      </c>
    </row>
    <row r="38" spans="2:16" ht="13.5">
      <c r="B38" s="4" t="s">
        <v>29</v>
      </c>
      <c r="C38" s="9">
        <v>51</v>
      </c>
      <c r="D38" s="9">
        <v>51</v>
      </c>
      <c r="E38" s="9">
        <v>50</v>
      </c>
      <c r="F38" s="9">
        <v>50</v>
      </c>
      <c r="G38" s="9">
        <v>50</v>
      </c>
      <c r="H38" s="9">
        <v>50</v>
      </c>
      <c r="I38" s="9">
        <v>50</v>
      </c>
      <c r="J38" s="9">
        <v>50</v>
      </c>
      <c r="K38" s="9">
        <v>50</v>
      </c>
      <c r="L38" s="9">
        <v>50</v>
      </c>
      <c r="M38" s="9">
        <v>50</v>
      </c>
      <c r="N38" s="9">
        <v>50</v>
      </c>
      <c r="O38" s="9">
        <f>O32+O33-O36</f>
        <v>0</v>
      </c>
      <c r="P38" s="9">
        <f t="shared" si="1"/>
        <v>602</v>
      </c>
    </row>
    <row r="39" spans="2:16" ht="13.5">
      <c r="B39" s="5" t="s">
        <v>30</v>
      </c>
      <c r="C39" s="9">
        <f aca="true" t="shared" si="18" ref="C39:N39">C33+C34-C37</f>
        <v>1980.3000000000002</v>
      </c>
      <c r="D39" s="9">
        <f t="shared" si="18"/>
        <v>2081.3</v>
      </c>
      <c r="E39" s="9">
        <f t="shared" si="18"/>
        <v>1748.1</v>
      </c>
      <c r="F39" s="9">
        <f t="shared" si="18"/>
        <v>1598.1</v>
      </c>
      <c r="G39" s="9">
        <f t="shared" si="18"/>
        <v>1748.1</v>
      </c>
      <c r="H39" s="9">
        <f t="shared" si="18"/>
        <v>1748.1</v>
      </c>
      <c r="I39" s="9">
        <f t="shared" si="18"/>
        <v>1748.1</v>
      </c>
      <c r="J39" s="9">
        <f t="shared" si="18"/>
        <v>1749.1</v>
      </c>
      <c r="K39" s="9">
        <f t="shared" si="18"/>
        <v>1748.1</v>
      </c>
      <c r="L39" s="9">
        <f t="shared" si="18"/>
        <v>1748.1</v>
      </c>
      <c r="M39" s="9">
        <f t="shared" si="18"/>
        <v>1748.1</v>
      </c>
      <c r="N39" s="9">
        <f t="shared" si="18"/>
        <v>1748.1</v>
      </c>
      <c r="O39" s="9"/>
      <c r="P39" s="9">
        <f t="shared" si="1"/>
        <v>21393.6</v>
      </c>
    </row>
    <row r="40" spans="2:16" ht="13.5">
      <c r="B40" s="5" t="s">
        <v>31</v>
      </c>
      <c r="C40" s="7">
        <f aca="true" t="shared" si="19" ref="C40:N41">C39</f>
        <v>1980.3000000000002</v>
      </c>
      <c r="D40" s="7">
        <f t="shared" si="19"/>
        <v>2081.3</v>
      </c>
      <c r="E40" s="7">
        <f t="shared" si="19"/>
        <v>1748.1</v>
      </c>
      <c r="F40" s="7">
        <f t="shared" si="19"/>
        <v>1598.1</v>
      </c>
      <c r="G40" s="7">
        <f t="shared" si="19"/>
        <v>1748.1</v>
      </c>
      <c r="H40" s="7">
        <f t="shared" si="19"/>
        <v>1748.1</v>
      </c>
      <c r="I40" s="7">
        <f t="shared" si="19"/>
        <v>1748.1</v>
      </c>
      <c r="J40" s="7">
        <f t="shared" si="19"/>
        <v>1749.1</v>
      </c>
      <c r="K40" s="7">
        <f t="shared" si="19"/>
        <v>1748.1</v>
      </c>
      <c r="L40" s="7">
        <f t="shared" si="19"/>
        <v>1748.1</v>
      </c>
      <c r="M40" s="7">
        <f t="shared" si="19"/>
        <v>1748.1</v>
      </c>
      <c r="N40" s="7">
        <f t="shared" si="19"/>
        <v>1748.1</v>
      </c>
      <c r="O40" s="6"/>
      <c r="P40" s="9">
        <f t="shared" si="1"/>
        <v>21393.6</v>
      </c>
    </row>
    <row r="41" spans="2:16" ht="13.5">
      <c r="B41" s="5" t="s">
        <v>32</v>
      </c>
      <c r="C41" s="7">
        <f t="shared" si="19"/>
        <v>1980.3000000000002</v>
      </c>
      <c r="D41" s="7">
        <f t="shared" si="19"/>
        <v>2081.3</v>
      </c>
      <c r="E41" s="7">
        <f t="shared" si="19"/>
        <v>1748.1</v>
      </c>
      <c r="F41" s="7">
        <f t="shared" si="19"/>
        <v>1598.1</v>
      </c>
      <c r="G41" s="7">
        <f t="shared" si="19"/>
        <v>1748.1</v>
      </c>
      <c r="H41" s="7">
        <f t="shared" si="19"/>
        <v>1748.1</v>
      </c>
      <c r="I41" s="7">
        <f t="shared" si="19"/>
        <v>1748.1</v>
      </c>
      <c r="J41" s="7">
        <f t="shared" si="19"/>
        <v>1749.1</v>
      </c>
      <c r="K41" s="7">
        <f t="shared" si="19"/>
        <v>1748.1</v>
      </c>
      <c r="L41" s="7">
        <f t="shared" si="19"/>
        <v>1748.1</v>
      </c>
      <c r="M41" s="7">
        <f t="shared" si="19"/>
        <v>1748.1</v>
      </c>
      <c r="N41" s="7">
        <f t="shared" si="19"/>
        <v>1748.1</v>
      </c>
      <c r="O41" s="6"/>
      <c r="P41" s="9">
        <f t="shared" si="1"/>
        <v>21393.6</v>
      </c>
    </row>
    <row r="42" spans="2:16" ht="13.5">
      <c r="B42" s="4" t="s">
        <v>33</v>
      </c>
      <c r="C42" s="9"/>
      <c r="D42" s="9"/>
      <c r="E42" s="9"/>
      <c r="F42" s="9"/>
      <c r="G42" s="9"/>
      <c r="H42" s="6"/>
      <c r="I42" s="6"/>
      <c r="J42" s="6"/>
      <c r="K42" s="6"/>
      <c r="L42" s="6"/>
      <c r="M42" s="6"/>
      <c r="N42" s="6"/>
      <c r="O42" s="6"/>
      <c r="P42" s="2">
        <f>P41*VLOOKUP(P41,E60:G63,2)-VLOOKUP(P41,E60:G63,3)</f>
        <v>5425.632</v>
      </c>
    </row>
    <row r="43" spans="2:16" ht="13.5">
      <c r="B43" s="4" t="s">
        <v>34</v>
      </c>
      <c r="C43" s="9"/>
      <c r="D43" s="9"/>
      <c r="E43" s="9"/>
      <c r="F43" s="9"/>
      <c r="G43" s="9"/>
      <c r="H43" s="6"/>
      <c r="I43" s="6"/>
      <c r="J43" s="6"/>
      <c r="K43" s="6"/>
      <c r="L43" s="6"/>
      <c r="M43" s="6"/>
      <c r="N43" s="6"/>
      <c r="O43" s="6"/>
      <c r="P43" s="2">
        <f>P41*VLOOKUP(P41,I60:K62,2)-VLOOKUP(P41,I60:K62,3)</f>
        <v>2471.168</v>
      </c>
    </row>
    <row r="44" spans="2:16" ht="13.5">
      <c r="B44" s="4" t="s">
        <v>35</v>
      </c>
      <c r="C44" s="9"/>
      <c r="D44" s="9"/>
      <c r="E44" s="9"/>
      <c r="F44" s="9"/>
      <c r="G44" s="9"/>
      <c r="H44" s="6"/>
      <c r="I44" s="6"/>
      <c r="J44" s="6"/>
      <c r="K44" s="6"/>
      <c r="L44" s="6"/>
      <c r="M44" s="6"/>
      <c r="N44" s="6"/>
      <c r="O44" s="6"/>
      <c r="P44" s="7">
        <v>0</v>
      </c>
    </row>
    <row r="45" spans="2:16" ht="13.5">
      <c r="B45" s="5" t="s">
        <v>38</v>
      </c>
      <c r="C45" s="9"/>
      <c r="D45" s="9"/>
      <c r="E45" s="9"/>
      <c r="F45" s="9"/>
      <c r="G45" s="9"/>
      <c r="H45" s="6"/>
      <c r="I45" s="6"/>
      <c r="J45" s="6"/>
      <c r="K45" s="6"/>
      <c r="L45" s="6"/>
      <c r="M45" s="6"/>
      <c r="N45" s="6"/>
      <c r="O45" s="6"/>
      <c r="P45" s="7">
        <f>P41-P42-P43</f>
        <v>13496.8</v>
      </c>
    </row>
    <row r="58" spans="5:11" ht="13.5">
      <c r="E58" s="11"/>
      <c r="F58" s="11" t="s">
        <v>33</v>
      </c>
      <c r="G58" s="11"/>
      <c r="I58" s="11"/>
      <c r="J58" s="11" t="s">
        <v>34</v>
      </c>
      <c r="K58" s="11"/>
    </row>
    <row r="59" spans="5:11" ht="13.5">
      <c r="E59" s="12" t="s">
        <v>57</v>
      </c>
      <c r="F59" s="13" t="s">
        <v>58</v>
      </c>
      <c r="G59" s="14" t="s">
        <v>59</v>
      </c>
      <c r="I59" s="12" t="s">
        <v>57</v>
      </c>
      <c r="J59" s="13" t="s">
        <v>58</v>
      </c>
      <c r="K59" s="14" t="s">
        <v>59</v>
      </c>
    </row>
    <row r="60" spans="5:11" ht="13.5">
      <c r="E60" s="15">
        <v>0</v>
      </c>
      <c r="F60" s="16">
        <v>0.1</v>
      </c>
      <c r="G60" s="17"/>
      <c r="I60" s="15">
        <v>0</v>
      </c>
      <c r="J60" s="16">
        <v>0.05</v>
      </c>
      <c r="K60" s="17"/>
    </row>
    <row r="61" spans="5:11" ht="13.5">
      <c r="E61" s="15">
        <v>3300</v>
      </c>
      <c r="F61" s="16">
        <v>0.2</v>
      </c>
      <c r="G61" s="17">
        <v>330</v>
      </c>
      <c r="I61" s="15">
        <v>2000</v>
      </c>
      <c r="J61" s="16">
        <v>0.1</v>
      </c>
      <c r="K61" s="17">
        <v>100</v>
      </c>
    </row>
    <row r="62" spans="5:11" ht="13.5">
      <c r="E62" s="15">
        <v>9000</v>
      </c>
      <c r="F62" s="16">
        <v>0.3</v>
      </c>
      <c r="G62" s="17">
        <v>1230</v>
      </c>
      <c r="I62" s="15">
        <v>7000</v>
      </c>
      <c r="J62" s="16">
        <v>0.13</v>
      </c>
      <c r="K62" s="17">
        <v>310</v>
      </c>
    </row>
    <row r="63" spans="5:11" ht="13.5">
      <c r="E63" s="18">
        <v>18000</v>
      </c>
      <c r="F63" s="19">
        <v>0.37</v>
      </c>
      <c r="G63" s="20">
        <v>2490</v>
      </c>
      <c r="I63" s="18"/>
      <c r="J63" s="19"/>
      <c r="K63" s="20"/>
    </row>
  </sheetData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田添税理士事務所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田添税理士事務所</dc:creator>
  <cp:keywords/>
  <dc:description/>
  <cp:lastModifiedBy>TAZOE4</cp:lastModifiedBy>
  <cp:lastPrinted>2003-05-08T06:06:28Z</cp:lastPrinted>
  <dcterms:created xsi:type="dcterms:W3CDTF">2001-02-26T10:00:02Z</dcterms:created>
  <dcterms:modified xsi:type="dcterms:W3CDTF">2010-01-04T09:39:30Z</dcterms:modified>
  <cp:category/>
  <cp:version/>
  <cp:contentType/>
  <cp:contentStatus/>
</cp:coreProperties>
</file>