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H15" sheetId="1" r:id="rId1"/>
    <sheet name="H16" sheetId="2" r:id="rId2"/>
    <sheet name="H17" sheetId="3" r:id="rId3"/>
    <sheet name="Sheet2" sheetId="4" r:id="rId4"/>
    <sheet name="Sheet3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<sst xmlns="http://schemas.openxmlformats.org/spreadsheetml/2006/main" count="147" uniqueCount="48">
  <si>
    <t>平  成</t>
  </si>
  <si>
    <t>年</t>
  </si>
  <si>
    <t>月</t>
  </si>
  <si>
    <t>日</t>
  </si>
  <si>
    <t xml:space="preserve">   会 社 名</t>
  </si>
  <si>
    <t>自</t>
  </si>
  <si>
    <t>自:</t>
  </si>
  <si>
    <t>至</t>
  </si>
  <si>
    <t>(単位:千円)</t>
  </si>
  <si>
    <t>至:</t>
  </si>
  <si>
    <t xml:space="preserve">         (単位:千円)</t>
  </si>
  <si>
    <t xml:space="preserve">  合  計</t>
  </si>
  <si>
    <t xml:space="preserve">  月 売 上 高</t>
  </si>
  <si>
    <t xml:space="preserve">  前月より繰越</t>
  </si>
  <si>
    <t>経</t>
  </si>
  <si>
    <t>常</t>
  </si>
  <si>
    <t>収</t>
  </si>
  <si>
    <t xml:space="preserve"> そ の 他</t>
  </si>
  <si>
    <t>入</t>
  </si>
  <si>
    <t xml:space="preserve">     合    計</t>
  </si>
  <si>
    <t xml:space="preserve"> 仕入現金支払</t>
  </si>
  <si>
    <t xml:space="preserve"> 支 手 決 済</t>
  </si>
  <si>
    <t xml:space="preserve"> 人 件 費</t>
  </si>
  <si>
    <t xml:space="preserve"> 経    費</t>
  </si>
  <si>
    <t xml:space="preserve"> 設 備 資 金</t>
  </si>
  <si>
    <t>支</t>
  </si>
  <si>
    <t xml:space="preserve"> 税 金・配当金</t>
  </si>
  <si>
    <t xml:space="preserve"> 支 払 利 息</t>
  </si>
  <si>
    <t>出</t>
  </si>
  <si>
    <t xml:space="preserve"> (手 形 振 出)</t>
  </si>
  <si>
    <t xml:space="preserve"> (割手期日到来分)</t>
  </si>
  <si>
    <t xml:space="preserve"> 当 月 過 不 足</t>
  </si>
  <si>
    <t xml:space="preserve"> 差 引 過 不 足</t>
  </si>
  <si>
    <t>財</t>
  </si>
  <si>
    <t xml:space="preserve"> 借入金収入</t>
  </si>
  <si>
    <t>務</t>
  </si>
  <si>
    <t xml:space="preserve"> 借入金返済支出</t>
  </si>
  <si>
    <t xml:space="preserve"> 翌 月 へ 繰 越</t>
  </si>
  <si>
    <t xml:space="preserve"> 借 入 残 高</t>
  </si>
  <si>
    <t xml:space="preserve"> 手形割引残高</t>
  </si>
  <si>
    <t xml:space="preserve">  </t>
  </si>
  <si>
    <t>若本クリニック</t>
  </si>
  <si>
    <t xml:space="preserve"> 窓口現金回収</t>
  </si>
  <si>
    <t>保険診療振込</t>
  </si>
  <si>
    <t xml:space="preserve">  </t>
  </si>
  <si>
    <t>収</t>
  </si>
  <si>
    <t>非常用資金</t>
  </si>
  <si>
    <t>日本クリニック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</si>
</sst>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3" fillId="4" borderId="7" xfId="0" applyFont="1" applyFill="1" applyBorder="1" applyAlignment="1" applyProtection="1">
      <alignment/>
      <protection locked="0"/>
    </xf>
    <xf numFmtId="0" fontId="3" fillId="4" borderId="8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>
      <alignment/>
    </xf>
    <xf numFmtId="0" fontId="1" fillId="2" borderId="0" xfId="0" applyFont="1" applyFill="1" applyAlignment="1" applyProtection="1">
      <alignment horizontal="right"/>
      <protection/>
    </xf>
    <xf numFmtId="0" fontId="3" fillId="4" borderId="10" xfId="0" applyFont="1" applyFill="1" applyBorder="1" applyAlignment="1" applyProtection="1">
      <alignment/>
      <protection locked="0"/>
    </xf>
    <xf numFmtId="0" fontId="3" fillId="4" borderId="5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/>
      <protection locked="0"/>
    </xf>
    <xf numFmtId="176" fontId="1" fillId="2" borderId="11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 horizontal="left"/>
      <protection/>
    </xf>
    <xf numFmtId="0" fontId="1" fillId="3" borderId="1" xfId="0" applyFont="1" applyFill="1" applyBorder="1" applyAlignment="1" applyProtection="1">
      <alignment horizontal="left"/>
      <protection/>
    </xf>
    <xf numFmtId="37" fontId="3" fillId="4" borderId="11" xfId="0" applyNumberFormat="1" applyFont="1" applyFill="1" applyBorder="1" applyAlignment="1" applyProtection="1">
      <alignment/>
      <protection locked="0"/>
    </xf>
    <xf numFmtId="37" fontId="3" fillId="4" borderId="2" xfId="0" applyNumberFormat="1" applyFont="1" applyFill="1" applyBorder="1" applyAlignment="1" applyProtection="1">
      <alignment/>
      <protection locked="0"/>
    </xf>
    <xf numFmtId="37" fontId="1" fillId="2" borderId="14" xfId="0" applyNumberFormat="1" applyFont="1" applyFill="1" applyBorder="1" applyAlignment="1" applyProtection="1">
      <alignment/>
      <protection/>
    </xf>
    <xf numFmtId="37" fontId="3" fillId="4" borderId="3" xfId="0" applyNumberFormat="1" applyFont="1" applyFill="1" applyBorder="1" applyAlignment="1" applyProtection="1">
      <alignment/>
      <protection locked="0"/>
    </xf>
    <xf numFmtId="37" fontId="1" fillId="2" borderId="10" xfId="0" applyNumberFormat="1" applyFont="1" applyFill="1" applyBorder="1" applyAlignment="1" applyProtection="1">
      <alignment/>
      <protection/>
    </xf>
    <xf numFmtId="37" fontId="1" fillId="2" borderId="3" xfId="0" applyNumberFormat="1" applyFont="1" applyFill="1" applyBorder="1" applyAlignment="1" applyProtection="1">
      <alignment/>
      <protection/>
    </xf>
    <xf numFmtId="37" fontId="1" fillId="2" borderId="13" xfId="0" applyNumberFormat="1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 horizontal="left"/>
      <protection/>
    </xf>
    <xf numFmtId="0" fontId="1" fillId="3" borderId="6" xfId="0" applyFont="1" applyFill="1" applyBorder="1" applyAlignment="1" applyProtection="1">
      <alignment horizontal="left"/>
      <protection/>
    </xf>
    <xf numFmtId="37" fontId="3" fillId="4" borderId="7" xfId="0" applyNumberFormat="1" applyFont="1" applyFill="1" applyBorder="1" applyAlignment="1" applyProtection="1">
      <alignment/>
      <protection locked="0"/>
    </xf>
    <xf numFmtId="37" fontId="3" fillId="4" borderId="6" xfId="0" applyNumberFormat="1" applyFont="1" applyFill="1" applyBorder="1" applyAlignment="1" applyProtection="1">
      <alignment/>
      <protection locked="0"/>
    </xf>
    <xf numFmtId="37" fontId="1" fillId="2" borderId="15" xfId="0" applyNumberFormat="1" applyFont="1" applyFill="1" applyBorder="1" applyAlignment="1" applyProtection="1">
      <alignment/>
      <protection/>
    </xf>
    <xf numFmtId="0" fontId="1" fillId="3" borderId="4" xfId="0" applyFont="1" applyFill="1" applyBorder="1" applyAlignment="1">
      <alignment/>
    </xf>
    <xf numFmtId="0" fontId="1" fillId="3" borderId="3" xfId="0" applyFont="1" applyFill="1" applyBorder="1" applyAlignment="1" applyProtection="1">
      <alignment horizontal="left"/>
      <protection/>
    </xf>
    <xf numFmtId="0" fontId="1" fillId="3" borderId="2" xfId="0" applyFont="1" applyFill="1" applyBorder="1" applyAlignment="1" applyProtection="1">
      <alignment horizontal="left"/>
      <protection/>
    </xf>
    <xf numFmtId="37" fontId="3" fillId="4" borderId="10" xfId="0" applyNumberFormat="1" applyFont="1" applyFill="1" applyBorder="1" applyAlignment="1" applyProtection="1">
      <alignment/>
      <protection locked="0"/>
    </xf>
    <xf numFmtId="37" fontId="1" fillId="2" borderId="2" xfId="0" applyNumberFormat="1" applyFont="1" applyFill="1" applyBorder="1" applyAlignment="1" applyProtection="1">
      <alignment/>
      <protection/>
    </xf>
    <xf numFmtId="0" fontId="1" fillId="2" borderId="13" xfId="0" applyFont="1" applyFill="1" applyBorder="1" applyAlignment="1">
      <alignment/>
    </xf>
    <xf numFmtId="37" fontId="1" fillId="2" borderId="11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37" fontId="3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1">
      <selection activeCell="O45" sqref="O45"/>
    </sheetView>
  </sheetViews>
  <sheetFormatPr defaultColWidth="9.00390625" defaultRowHeight="13.5"/>
  <cols>
    <col min="2" max="2" width="18.125" style="0" customWidth="1"/>
    <col min="5" max="6" width="9.125" style="0" bestFit="1" customWidth="1"/>
    <col min="7" max="7" width="9.75390625" style="0" bestFit="1" customWidth="1"/>
    <col min="8" max="15" width="9.125" style="0" bestFit="1" customWidth="1"/>
  </cols>
  <sheetData>
    <row r="1" spans="1:17" ht="13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1"/>
      <c r="B3" s="1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Bot="1">
      <c r="A4" s="1"/>
      <c r="B4" s="1"/>
      <c r="C4" s="4" t="s">
        <v>0</v>
      </c>
      <c r="D4" s="5" t="s">
        <v>1</v>
      </c>
      <c r="E4" s="5" t="s">
        <v>2</v>
      </c>
      <c r="F4" s="5" t="s">
        <v>3</v>
      </c>
      <c r="G4" s="6"/>
      <c r="H4" s="1"/>
      <c r="I4" s="7"/>
      <c r="J4" s="8"/>
      <c r="K4" s="1"/>
      <c r="L4" s="1"/>
      <c r="M4" s="9"/>
      <c r="N4" s="1"/>
      <c r="O4" s="1"/>
      <c r="P4" s="1"/>
      <c r="Q4" s="1"/>
    </row>
    <row r="5" spans="1:17" ht="14.25" thickBot="1">
      <c r="A5" s="10"/>
      <c r="B5" s="11" t="s">
        <v>4</v>
      </c>
      <c r="C5" s="12" t="s">
        <v>5</v>
      </c>
      <c r="D5" s="13">
        <v>22</v>
      </c>
      <c r="E5" s="14">
        <v>1</v>
      </c>
      <c r="F5" s="14">
        <v>10</v>
      </c>
      <c r="G5" s="15"/>
      <c r="H5" s="1"/>
      <c r="I5" s="16" t="s">
        <v>6</v>
      </c>
      <c r="J5" s="1" t="str">
        <f>IF(AND(D5&gt;0,E5&gt;0,F5&gt;0),DATESTRING(DATE(D5+88,E5,F5)),0)</f>
        <v>平成22年01月10日</v>
      </c>
      <c r="K5" s="1"/>
      <c r="L5" s="1"/>
      <c r="M5" s="1"/>
      <c r="N5" s="1"/>
      <c r="O5" s="1"/>
      <c r="P5" s="1"/>
      <c r="Q5" s="1"/>
    </row>
    <row r="6" spans="1:17" ht="14.25" thickBot="1">
      <c r="A6" s="17" t="s">
        <v>47</v>
      </c>
      <c r="B6" s="18"/>
      <c r="C6" s="19" t="s">
        <v>7</v>
      </c>
      <c r="D6" s="17">
        <v>22</v>
      </c>
      <c r="E6" s="20">
        <v>12</v>
      </c>
      <c r="F6" s="20">
        <v>31</v>
      </c>
      <c r="G6" s="21" t="s">
        <v>8</v>
      </c>
      <c r="H6" s="3"/>
      <c r="I6" s="22" t="s">
        <v>9</v>
      </c>
      <c r="J6" s="3" t="str">
        <f>IF(AND(D6&gt;0,E6&gt;0,F6&gt;0),DATESTRING(DATE(D6+88,E6,F6)),0)</f>
        <v>平成22年12月31日</v>
      </c>
      <c r="K6" s="3"/>
      <c r="L6" s="3"/>
      <c r="M6" s="3"/>
      <c r="N6" s="23" t="s">
        <v>10</v>
      </c>
      <c r="O6" s="3"/>
      <c r="P6" s="1"/>
      <c r="Q6" s="1"/>
    </row>
    <row r="7" spans="1:17" ht="14.25" thickBot="1">
      <c r="A7" s="24"/>
      <c r="B7" s="25"/>
      <c r="C7" s="26" t="str">
        <f aca="true" t="shared" si="0" ref="C7:N7">FIXED(C44,0,TRUE)&amp;"年 "&amp;FIXED(C43,0,TRUE)&amp;"月"</f>
        <v>22年 1月</v>
      </c>
      <c r="D7" s="26" t="str">
        <f t="shared" si="0"/>
        <v>22年 2月</v>
      </c>
      <c r="E7" s="26" t="str">
        <f t="shared" si="0"/>
        <v>22年 3月</v>
      </c>
      <c r="F7" s="26" t="str">
        <f t="shared" si="0"/>
        <v>22年 4月</v>
      </c>
      <c r="G7" s="26" t="str">
        <f t="shared" si="0"/>
        <v>22年 5月</v>
      </c>
      <c r="H7" s="26" t="str">
        <f t="shared" si="0"/>
        <v>22年 6月</v>
      </c>
      <c r="I7" s="26" t="str">
        <f t="shared" si="0"/>
        <v>22年 7月</v>
      </c>
      <c r="J7" s="26" t="str">
        <f t="shared" si="0"/>
        <v>22年 8月</v>
      </c>
      <c r="K7" s="26" t="str">
        <f t="shared" si="0"/>
        <v>22年 9月</v>
      </c>
      <c r="L7" s="26" t="str">
        <f t="shared" si="0"/>
        <v>22年 10月</v>
      </c>
      <c r="M7" s="26" t="str">
        <f t="shared" si="0"/>
        <v>22年 11月</v>
      </c>
      <c r="N7" s="26" t="str">
        <f t="shared" si="0"/>
        <v>22年 12月</v>
      </c>
      <c r="O7" s="27" t="s">
        <v>11</v>
      </c>
      <c r="P7" s="1"/>
      <c r="Q7" s="1"/>
    </row>
    <row r="8" spans="1:17" ht="13.5">
      <c r="A8" s="24"/>
      <c r="B8" s="28" t="s">
        <v>12</v>
      </c>
      <c r="C8" s="29">
        <v>2000</v>
      </c>
      <c r="D8" s="30">
        <v>2000</v>
      </c>
      <c r="E8" s="30">
        <v>2500</v>
      </c>
      <c r="F8" s="30">
        <v>2500</v>
      </c>
      <c r="G8" s="30">
        <v>2500</v>
      </c>
      <c r="H8" s="30">
        <v>2500</v>
      </c>
      <c r="I8" s="30">
        <v>2500</v>
      </c>
      <c r="J8" s="30">
        <v>2500</v>
      </c>
      <c r="K8" s="30">
        <v>2700</v>
      </c>
      <c r="L8" s="30">
        <v>2700</v>
      </c>
      <c r="M8" s="30">
        <v>2800</v>
      </c>
      <c r="N8" s="30">
        <v>2800</v>
      </c>
      <c r="O8" s="31">
        <f>SUM(C8:N8)</f>
        <v>30000</v>
      </c>
      <c r="P8" s="1"/>
      <c r="Q8" s="1"/>
    </row>
    <row r="9" spans="1:17" ht="14.25" thickBot="1">
      <c r="A9" s="24"/>
      <c r="B9" s="28" t="s">
        <v>40</v>
      </c>
      <c r="C9" s="2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>
        <f>SUM(C9:N9)</f>
        <v>0</v>
      </c>
      <c r="P9" s="6"/>
      <c r="Q9" s="1"/>
    </row>
    <row r="10" spans="1:17" ht="14.25" thickBot="1">
      <c r="A10" s="24"/>
      <c r="B10" s="28" t="s">
        <v>13</v>
      </c>
      <c r="C10" s="29">
        <v>50000</v>
      </c>
      <c r="D10" s="33">
        <f aca="true" t="shared" si="1" ref="D10:N10">C35</f>
        <v>13790</v>
      </c>
      <c r="E10" s="34">
        <f t="shared" si="1"/>
        <v>12804</v>
      </c>
      <c r="F10" s="34">
        <f t="shared" si="1"/>
        <v>12620</v>
      </c>
      <c r="G10" s="34">
        <f t="shared" si="1"/>
        <v>12036</v>
      </c>
      <c r="H10" s="34">
        <f t="shared" si="1"/>
        <v>11489</v>
      </c>
      <c r="I10" s="34">
        <f t="shared" si="1"/>
        <v>10762</v>
      </c>
      <c r="J10" s="34">
        <f t="shared" si="1"/>
        <v>10735</v>
      </c>
      <c r="K10" s="34">
        <f t="shared" si="1"/>
        <v>10708</v>
      </c>
      <c r="L10" s="34">
        <f t="shared" si="1"/>
        <v>10743</v>
      </c>
      <c r="M10" s="34">
        <f t="shared" si="1"/>
        <v>10778</v>
      </c>
      <c r="N10" s="34">
        <f t="shared" si="1"/>
        <v>10909</v>
      </c>
      <c r="O10" s="35">
        <f>C35</f>
        <v>13790</v>
      </c>
      <c r="P10" s="6"/>
      <c r="Q10" s="1"/>
    </row>
    <row r="11" spans="1:17" ht="13.5">
      <c r="A11" s="36" t="s">
        <v>14</v>
      </c>
      <c r="B11" s="37" t="s">
        <v>42</v>
      </c>
      <c r="C11" s="38">
        <v>628</v>
      </c>
      <c r="D11" s="39">
        <v>628</v>
      </c>
      <c r="E11" s="39">
        <v>785</v>
      </c>
      <c r="F11" s="39">
        <v>785</v>
      </c>
      <c r="G11" s="39">
        <v>785</v>
      </c>
      <c r="H11" s="39">
        <v>785</v>
      </c>
      <c r="I11" s="39">
        <v>785</v>
      </c>
      <c r="J11" s="39">
        <v>785</v>
      </c>
      <c r="K11" s="39">
        <v>847</v>
      </c>
      <c r="L11" s="39">
        <v>847</v>
      </c>
      <c r="M11" s="39">
        <v>879</v>
      </c>
      <c r="N11" s="39">
        <v>879</v>
      </c>
      <c r="O11" s="40">
        <f aca="true" t="shared" si="2" ref="O11:O27">SUM(C11:N11)</f>
        <v>9418</v>
      </c>
      <c r="P11" s="6"/>
      <c r="Q11" s="1"/>
    </row>
    <row r="12" spans="1:17" ht="13.5">
      <c r="A12" s="41"/>
      <c r="B12" s="37" t="s">
        <v>43</v>
      </c>
      <c r="C12" s="38"/>
      <c r="D12" s="39"/>
      <c r="E12" s="39">
        <v>1372</v>
      </c>
      <c r="F12" s="39">
        <v>1372</v>
      </c>
      <c r="G12" s="39">
        <v>1715</v>
      </c>
      <c r="H12" s="39">
        <v>1715</v>
      </c>
      <c r="I12" s="39">
        <v>1715</v>
      </c>
      <c r="J12" s="39">
        <v>1715</v>
      </c>
      <c r="K12" s="39">
        <v>1715</v>
      </c>
      <c r="L12" s="39">
        <v>1715</v>
      </c>
      <c r="M12" s="39">
        <v>1853</v>
      </c>
      <c r="N12" s="39">
        <v>1853</v>
      </c>
      <c r="O12" s="40">
        <f t="shared" si="2"/>
        <v>16740</v>
      </c>
      <c r="P12" s="6"/>
      <c r="Q12" s="1"/>
    </row>
    <row r="13" spans="1:17" ht="14.25" thickBot="1">
      <c r="A13" s="36" t="s">
        <v>15</v>
      </c>
      <c r="B13" s="42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si="2"/>
        <v>0</v>
      </c>
      <c r="P13" s="6"/>
      <c r="Q13" s="1"/>
    </row>
    <row r="14" spans="1:17" ht="14.25" thickBot="1">
      <c r="A14" s="41"/>
      <c r="B14" s="1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si="2"/>
        <v>0</v>
      </c>
      <c r="P14" s="6"/>
      <c r="Q14" s="1"/>
    </row>
    <row r="15" spans="1:17" ht="13.5">
      <c r="A15" s="36" t="s">
        <v>16</v>
      </c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 t="shared" si="2"/>
        <v>0</v>
      </c>
      <c r="P15" s="6"/>
      <c r="Q15" s="1"/>
    </row>
    <row r="16" spans="1:17" ht="14.25" thickBot="1">
      <c r="A16" s="41"/>
      <c r="B16" s="43" t="s">
        <v>17</v>
      </c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v>401</v>
      </c>
      <c r="O16" s="31">
        <f t="shared" si="2"/>
        <v>401</v>
      </c>
      <c r="P16" s="6"/>
      <c r="Q16" s="1"/>
    </row>
    <row r="17" spans="1:17" ht="14.25" thickBot="1">
      <c r="A17" s="43" t="s">
        <v>18</v>
      </c>
      <c r="B17" s="43" t="s">
        <v>19</v>
      </c>
      <c r="C17" s="34">
        <f>SUM(C11:C16)-C15</f>
        <v>628</v>
      </c>
      <c r="D17" s="34">
        <f aca="true" t="shared" si="3" ref="D17:N17">SUM(D11:D16)-D15</f>
        <v>628</v>
      </c>
      <c r="E17" s="34">
        <f t="shared" si="3"/>
        <v>2157</v>
      </c>
      <c r="F17" s="34">
        <f t="shared" si="3"/>
        <v>2157</v>
      </c>
      <c r="G17" s="34">
        <f t="shared" si="3"/>
        <v>2500</v>
      </c>
      <c r="H17" s="34">
        <f t="shared" si="3"/>
        <v>2500</v>
      </c>
      <c r="I17" s="34">
        <f t="shared" si="3"/>
        <v>2500</v>
      </c>
      <c r="J17" s="34">
        <f t="shared" si="3"/>
        <v>2500</v>
      </c>
      <c r="K17" s="34">
        <f t="shared" si="3"/>
        <v>2562</v>
      </c>
      <c r="L17" s="34">
        <f t="shared" si="3"/>
        <v>2562</v>
      </c>
      <c r="M17" s="34">
        <f t="shared" si="3"/>
        <v>2732</v>
      </c>
      <c r="N17" s="34">
        <f t="shared" si="3"/>
        <v>3133</v>
      </c>
      <c r="O17" s="35">
        <f t="shared" si="2"/>
        <v>26559</v>
      </c>
      <c r="P17" s="6"/>
      <c r="Q17" s="1"/>
    </row>
    <row r="18" spans="1:17" ht="13.5">
      <c r="A18" s="41"/>
      <c r="B18" s="37" t="s">
        <v>20</v>
      </c>
      <c r="C18" s="38"/>
      <c r="D18" s="39"/>
      <c r="E18" s="39">
        <v>742</v>
      </c>
      <c r="F18" s="39">
        <v>742</v>
      </c>
      <c r="G18" s="39">
        <v>928</v>
      </c>
      <c r="H18" s="39">
        <v>928</v>
      </c>
      <c r="I18" s="39">
        <v>928</v>
      </c>
      <c r="J18" s="39">
        <v>928</v>
      </c>
      <c r="K18" s="39">
        <v>928</v>
      </c>
      <c r="L18" s="39">
        <v>928</v>
      </c>
      <c r="M18" s="39">
        <v>1002</v>
      </c>
      <c r="N18" s="39">
        <v>1002</v>
      </c>
      <c r="O18" s="40">
        <f t="shared" si="2"/>
        <v>9056</v>
      </c>
      <c r="P18" s="6"/>
      <c r="Q18" s="1"/>
    </row>
    <row r="19" spans="1:17" ht="14.25" thickBot="1">
      <c r="A19" s="41"/>
      <c r="B19" s="42" t="s">
        <v>21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>
        <f t="shared" si="2"/>
        <v>0</v>
      </c>
      <c r="P19" s="6"/>
      <c r="Q19" s="1"/>
    </row>
    <row r="20" spans="1:17" ht="14.25" thickBot="1">
      <c r="A20" s="36" t="s">
        <v>14</v>
      </c>
      <c r="B20" s="1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2"/>
        <v>0</v>
      </c>
      <c r="P20" s="6"/>
      <c r="Q20" s="1"/>
    </row>
    <row r="21" spans="1:17" ht="13.5">
      <c r="A21" s="41"/>
      <c r="B21" s="37" t="s">
        <v>22</v>
      </c>
      <c r="C21" s="38">
        <v>578</v>
      </c>
      <c r="D21" s="39">
        <v>578</v>
      </c>
      <c r="E21" s="39">
        <v>578</v>
      </c>
      <c r="F21" s="39">
        <v>578</v>
      </c>
      <c r="G21" s="39">
        <v>578</v>
      </c>
      <c r="H21" s="39">
        <v>1278</v>
      </c>
      <c r="I21" s="39">
        <v>578</v>
      </c>
      <c r="J21" s="39">
        <v>578</v>
      </c>
      <c r="K21" s="39">
        <v>578</v>
      </c>
      <c r="L21" s="39">
        <v>578</v>
      </c>
      <c r="M21" s="39">
        <v>578</v>
      </c>
      <c r="N21" s="39">
        <v>1282</v>
      </c>
      <c r="O21" s="40">
        <f t="shared" si="2"/>
        <v>8340</v>
      </c>
      <c r="P21" s="6"/>
      <c r="Q21" s="1"/>
    </row>
    <row r="22" spans="1:17" ht="13.5">
      <c r="A22" s="36" t="s">
        <v>15</v>
      </c>
      <c r="B22" s="37" t="s">
        <v>23</v>
      </c>
      <c r="C22" s="38">
        <v>794</v>
      </c>
      <c r="D22" s="39">
        <v>570</v>
      </c>
      <c r="E22" s="39">
        <v>555</v>
      </c>
      <c r="F22" s="39">
        <v>955</v>
      </c>
      <c r="G22" s="39">
        <v>1075</v>
      </c>
      <c r="H22" s="39">
        <v>555</v>
      </c>
      <c r="I22" s="39">
        <v>555</v>
      </c>
      <c r="J22" s="39">
        <v>555</v>
      </c>
      <c r="K22" s="39">
        <v>555</v>
      </c>
      <c r="L22" s="39">
        <v>555</v>
      </c>
      <c r="M22" s="39">
        <v>555</v>
      </c>
      <c r="N22" s="39">
        <v>781</v>
      </c>
      <c r="O22" s="40">
        <f t="shared" si="2"/>
        <v>8060</v>
      </c>
      <c r="P22" s="6"/>
      <c r="Q22" s="1"/>
    </row>
    <row r="23" spans="1:17" ht="13.5">
      <c r="A23" s="41"/>
      <c r="B23" s="37" t="s">
        <v>24</v>
      </c>
      <c r="C23" s="38">
        <v>35000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f t="shared" si="2"/>
        <v>35000</v>
      </c>
      <c r="P23" s="6"/>
      <c r="Q23" s="1"/>
    </row>
    <row r="24" spans="1:17" ht="13.5">
      <c r="A24" s="36" t="s">
        <v>25</v>
      </c>
      <c r="B24" s="37" t="s">
        <v>46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f t="shared" si="2"/>
        <v>0</v>
      </c>
      <c r="P24" s="6"/>
      <c r="Q24" s="1"/>
    </row>
    <row r="25" spans="1:17" ht="13.5">
      <c r="A25" s="41"/>
      <c r="B25" s="37" t="s">
        <v>27</v>
      </c>
      <c r="C25" s="38">
        <v>90</v>
      </c>
      <c r="D25" s="39">
        <v>92</v>
      </c>
      <c r="E25" s="39">
        <v>92</v>
      </c>
      <c r="F25" s="39">
        <v>92</v>
      </c>
      <c r="G25" s="39">
        <v>92</v>
      </c>
      <c r="H25" s="39">
        <v>92</v>
      </c>
      <c r="I25" s="39">
        <v>92</v>
      </c>
      <c r="J25" s="39">
        <v>92</v>
      </c>
      <c r="K25" s="39">
        <v>92</v>
      </c>
      <c r="L25" s="39">
        <v>92</v>
      </c>
      <c r="M25" s="39">
        <v>92</v>
      </c>
      <c r="N25" s="39">
        <v>92</v>
      </c>
      <c r="O25" s="40">
        <f t="shared" si="2"/>
        <v>1102</v>
      </c>
      <c r="P25" s="6"/>
      <c r="Q25" s="1"/>
    </row>
    <row r="26" spans="1:17" ht="13.5">
      <c r="A26" s="36" t="s">
        <v>28</v>
      </c>
      <c r="B26" s="37" t="s">
        <v>29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 t="shared" si="2"/>
        <v>0</v>
      </c>
      <c r="P26" s="6"/>
      <c r="Q26" s="1"/>
    </row>
    <row r="27" spans="1:17" ht="14.25" thickBot="1">
      <c r="A27" s="41"/>
      <c r="B27" s="43" t="s">
        <v>30</v>
      </c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>
        <f t="shared" si="2"/>
        <v>0</v>
      </c>
      <c r="P27" s="6"/>
      <c r="Q27" s="1"/>
    </row>
    <row r="28" spans="1:17" ht="13.5">
      <c r="A28" s="24"/>
      <c r="B28" s="43" t="s">
        <v>19</v>
      </c>
      <c r="C28" s="45">
        <f aca="true" t="shared" si="4" ref="C28:O28">SUM(C18:C25)</f>
        <v>36462</v>
      </c>
      <c r="D28" s="45">
        <f>SUM(D18:D26)</f>
        <v>1240</v>
      </c>
      <c r="E28" s="45">
        <f t="shared" si="4"/>
        <v>1967</v>
      </c>
      <c r="F28" s="45">
        <f t="shared" si="4"/>
        <v>2367</v>
      </c>
      <c r="G28" s="45">
        <f t="shared" si="4"/>
        <v>2673</v>
      </c>
      <c r="H28" s="45">
        <f t="shared" si="4"/>
        <v>2853</v>
      </c>
      <c r="I28" s="45">
        <f t="shared" si="4"/>
        <v>2153</v>
      </c>
      <c r="J28" s="45">
        <f t="shared" si="4"/>
        <v>2153</v>
      </c>
      <c r="K28" s="45">
        <f t="shared" si="4"/>
        <v>2153</v>
      </c>
      <c r="L28" s="45">
        <f t="shared" si="4"/>
        <v>2153</v>
      </c>
      <c r="M28" s="45">
        <f t="shared" si="4"/>
        <v>2227</v>
      </c>
      <c r="N28" s="45">
        <f t="shared" si="4"/>
        <v>3157</v>
      </c>
      <c r="O28" s="35">
        <f t="shared" si="4"/>
        <v>61558</v>
      </c>
      <c r="P28" s="6"/>
      <c r="Q28" s="1"/>
    </row>
    <row r="29" spans="1:17" ht="13.5">
      <c r="A29" s="24"/>
      <c r="B29" s="28" t="s">
        <v>31</v>
      </c>
      <c r="C29" s="45">
        <f aca="true" t="shared" si="5" ref="C29:N29">C17-C28</f>
        <v>-35834</v>
      </c>
      <c r="D29" s="45">
        <f t="shared" si="5"/>
        <v>-612</v>
      </c>
      <c r="E29" s="45">
        <f t="shared" si="5"/>
        <v>190</v>
      </c>
      <c r="F29" s="45">
        <f t="shared" si="5"/>
        <v>-210</v>
      </c>
      <c r="G29" s="45">
        <f t="shared" si="5"/>
        <v>-173</v>
      </c>
      <c r="H29" s="45">
        <f t="shared" si="5"/>
        <v>-353</v>
      </c>
      <c r="I29" s="45">
        <f t="shared" si="5"/>
        <v>347</v>
      </c>
      <c r="J29" s="45">
        <f t="shared" si="5"/>
        <v>347</v>
      </c>
      <c r="K29" s="45">
        <f t="shared" si="5"/>
        <v>409</v>
      </c>
      <c r="L29" s="45">
        <f t="shared" si="5"/>
        <v>409</v>
      </c>
      <c r="M29" s="45">
        <f t="shared" si="5"/>
        <v>505</v>
      </c>
      <c r="N29" s="45">
        <f t="shared" si="5"/>
        <v>-24</v>
      </c>
      <c r="O29" s="46"/>
      <c r="P29" s="6"/>
      <c r="Q29" s="1"/>
    </row>
    <row r="30" spans="1:17" ht="14.25" thickBot="1">
      <c r="A30" s="24"/>
      <c r="B30" s="28" t="s">
        <v>32</v>
      </c>
      <c r="C30" s="34">
        <f aca="true" t="shared" si="6" ref="C30:N30">C10+C29</f>
        <v>14166</v>
      </c>
      <c r="D30" s="34">
        <f t="shared" si="6"/>
        <v>13178</v>
      </c>
      <c r="E30" s="34">
        <f t="shared" si="6"/>
        <v>12994</v>
      </c>
      <c r="F30" s="34">
        <f t="shared" si="6"/>
        <v>12410</v>
      </c>
      <c r="G30" s="34">
        <f t="shared" si="6"/>
        <v>11863</v>
      </c>
      <c r="H30" s="34">
        <f t="shared" si="6"/>
        <v>11136</v>
      </c>
      <c r="I30" s="34">
        <f t="shared" si="6"/>
        <v>11109</v>
      </c>
      <c r="J30" s="34">
        <f t="shared" si="6"/>
        <v>11082</v>
      </c>
      <c r="K30" s="34">
        <f t="shared" si="6"/>
        <v>11117</v>
      </c>
      <c r="L30" s="34">
        <f t="shared" si="6"/>
        <v>11152</v>
      </c>
      <c r="M30" s="34">
        <f t="shared" si="6"/>
        <v>11283</v>
      </c>
      <c r="N30" s="34">
        <f t="shared" si="6"/>
        <v>10885</v>
      </c>
      <c r="O30" s="46"/>
      <c r="P30" s="6"/>
      <c r="Q30" s="1"/>
    </row>
    <row r="31" spans="1:17" ht="14.25" thickBot="1">
      <c r="A31" s="36" t="s">
        <v>33</v>
      </c>
      <c r="B31" s="42" t="s">
        <v>34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>
        <f>SUM(C31:N31)</f>
        <v>0</v>
      </c>
      <c r="P31" s="6"/>
      <c r="Q31" s="1"/>
    </row>
    <row r="32" spans="1:17" ht="14.25" thickBot="1">
      <c r="A32" s="36" t="s">
        <v>35</v>
      </c>
      <c r="B32" s="1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f>SUM(C32:N32)</f>
        <v>0</v>
      </c>
      <c r="P32" s="6"/>
      <c r="Q32" s="1"/>
    </row>
    <row r="33" spans="1:17" ht="14.25" thickBot="1">
      <c r="A33" s="36" t="s">
        <v>16</v>
      </c>
      <c r="B33" s="42" t="s">
        <v>36</v>
      </c>
      <c r="C33" s="38">
        <v>376</v>
      </c>
      <c r="D33" s="38">
        <v>374</v>
      </c>
      <c r="E33" s="38">
        <v>374</v>
      </c>
      <c r="F33" s="38">
        <v>374</v>
      </c>
      <c r="G33" s="38">
        <v>374</v>
      </c>
      <c r="H33" s="38">
        <v>374</v>
      </c>
      <c r="I33" s="38">
        <v>374</v>
      </c>
      <c r="J33" s="38">
        <v>374</v>
      </c>
      <c r="K33" s="38">
        <v>374</v>
      </c>
      <c r="L33" s="38">
        <v>374</v>
      </c>
      <c r="M33" s="38">
        <v>374</v>
      </c>
      <c r="N33" s="38">
        <v>374</v>
      </c>
      <c r="O33" s="40">
        <f>SUM(C33:N33)</f>
        <v>4490</v>
      </c>
      <c r="P33" s="6"/>
      <c r="Q33" s="1"/>
    </row>
    <row r="34" spans="1:17" ht="14.25" thickBot="1">
      <c r="A34" s="43" t="s">
        <v>25</v>
      </c>
      <c r="B34" s="1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0">
        <f>SUM(C34:N34)</f>
        <v>0</v>
      </c>
      <c r="P34" s="6"/>
      <c r="Q34" s="1"/>
    </row>
    <row r="35" spans="1:17" ht="14.25" thickBot="1">
      <c r="A35" s="24"/>
      <c r="B35" s="28" t="s">
        <v>37</v>
      </c>
      <c r="C35" s="34">
        <f aca="true" t="shared" si="7" ref="C35:N35">SUM(C31:C32)-SUM(C33:C34)+C30</f>
        <v>13790</v>
      </c>
      <c r="D35" s="45">
        <f t="shared" si="7"/>
        <v>12804</v>
      </c>
      <c r="E35" s="45">
        <f t="shared" si="7"/>
        <v>12620</v>
      </c>
      <c r="F35" s="45">
        <f t="shared" si="7"/>
        <v>12036</v>
      </c>
      <c r="G35" s="45">
        <f t="shared" si="7"/>
        <v>11489</v>
      </c>
      <c r="H35" s="45">
        <f t="shared" si="7"/>
        <v>10762</v>
      </c>
      <c r="I35" s="45">
        <f t="shared" si="7"/>
        <v>10735</v>
      </c>
      <c r="J35" s="45">
        <f t="shared" si="7"/>
        <v>10708</v>
      </c>
      <c r="K35" s="45">
        <f t="shared" si="7"/>
        <v>10743</v>
      </c>
      <c r="L35" s="45">
        <f t="shared" si="7"/>
        <v>10778</v>
      </c>
      <c r="M35" s="45">
        <f t="shared" si="7"/>
        <v>10909</v>
      </c>
      <c r="N35" s="45">
        <f t="shared" si="7"/>
        <v>10511</v>
      </c>
      <c r="O35" s="46"/>
      <c r="P35" s="6"/>
      <c r="Q35" s="1"/>
    </row>
    <row r="36" spans="1:17" ht="13.5">
      <c r="A36" s="24"/>
      <c r="B36" s="28" t="s">
        <v>38</v>
      </c>
      <c r="C36" s="29">
        <v>50000</v>
      </c>
      <c r="D36" s="47">
        <f aca="true" t="shared" si="8" ref="D36:N36">C36+D31-D33</f>
        <v>49626</v>
      </c>
      <c r="E36" s="45">
        <f t="shared" si="8"/>
        <v>49252</v>
      </c>
      <c r="F36" s="45">
        <f t="shared" si="8"/>
        <v>48878</v>
      </c>
      <c r="G36" s="45">
        <f t="shared" si="8"/>
        <v>48504</v>
      </c>
      <c r="H36" s="45">
        <f t="shared" si="8"/>
        <v>48130</v>
      </c>
      <c r="I36" s="45">
        <f t="shared" si="8"/>
        <v>47756</v>
      </c>
      <c r="J36" s="45">
        <f t="shared" si="8"/>
        <v>47382</v>
      </c>
      <c r="K36" s="45">
        <f t="shared" si="8"/>
        <v>47008</v>
      </c>
      <c r="L36" s="45">
        <f t="shared" si="8"/>
        <v>46634</v>
      </c>
      <c r="M36" s="45">
        <f t="shared" si="8"/>
        <v>46260</v>
      </c>
      <c r="N36" s="45">
        <f t="shared" si="8"/>
        <v>45886</v>
      </c>
      <c r="O36" s="46"/>
      <c r="P36" s="6"/>
      <c r="Q36" s="1"/>
    </row>
    <row r="37" spans="1:17" ht="14.25" thickBot="1">
      <c r="A37" s="24"/>
      <c r="B37" s="28" t="s">
        <v>39</v>
      </c>
      <c r="C37" s="44"/>
      <c r="D37" s="47">
        <f>C37+D13-D27</f>
        <v>0</v>
      </c>
      <c r="E37" s="45">
        <f aca="true" t="shared" si="9" ref="E37:N37">D37+E13-E27</f>
        <v>0</v>
      </c>
      <c r="F37" s="45">
        <f t="shared" si="9"/>
        <v>0</v>
      </c>
      <c r="G37" s="45">
        <f t="shared" si="9"/>
        <v>0</v>
      </c>
      <c r="H37" s="45">
        <f t="shared" si="9"/>
        <v>0</v>
      </c>
      <c r="I37" s="45">
        <f t="shared" si="9"/>
        <v>0</v>
      </c>
      <c r="J37" s="45">
        <f t="shared" si="9"/>
        <v>0</v>
      </c>
      <c r="K37" s="45">
        <f t="shared" si="9"/>
        <v>0</v>
      </c>
      <c r="L37" s="45">
        <f t="shared" si="9"/>
        <v>0</v>
      </c>
      <c r="M37" s="45">
        <f t="shared" si="9"/>
        <v>0</v>
      </c>
      <c r="N37" s="45">
        <f t="shared" si="9"/>
        <v>0</v>
      </c>
      <c r="O37" s="46"/>
      <c r="P37" s="6"/>
      <c r="Q37" s="1"/>
    </row>
    <row r="38" spans="1:1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8"/>
      <c r="P38" s="48"/>
      <c r="Q38" s="1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8"/>
      <c r="P39" s="48"/>
      <c r="Q39" s="1"/>
    </row>
    <row r="40" spans="1:17" ht="13.5">
      <c r="A40" s="1"/>
      <c r="B40" s="1"/>
      <c r="C40" s="4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3" spans="3:14" ht="13.5"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  <c r="L43">
        <v>10</v>
      </c>
      <c r="M43">
        <v>11</v>
      </c>
      <c r="N43">
        <v>12</v>
      </c>
    </row>
    <row r="44" spans="3:14" ht="13.5">
      <c r="C44">
        <v>22</v>
      </c>
      <c r="D44">
        <v>22</v>
      </c>
      <c r="E44">
        <v>22</v>
      </c>
      <c r="F44">
        <v>22</v>
      </c>
      <c r="G44">
        <v>22</v>
      </c>
      <c r="H44">
        <v>22</v>
      </c>
      <c r="I44">
        <v>22</v>
      </c>
      <c r="J44">
        <v>22</v>
      </c>
      <c r="K44">
        <v>22</v>
      </c>
      <c r="L44">
        <v>22</v>
      </c>
      <c r="M44">
        <v>22</v>
      </c>
      <c r="N44">
        <v>22</v>
      </c>
    </row>
  </sheetData>
  <printOptions/>
  <pageMargins left="1.61" right="0.75" top="1.19" bottom="0.5" header="0.512" footer="0.512"/>
  <pageSetup orientation="landscape" paperSize="8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22">
      <selection activeCell="D44" sqref="D44:N44"/>
    </sheetView>
  </sheetViews>
  <sheetFormatPr defaultColWidth="9.00390625" defaultRowHeight="13.5"/>
  <cols>
    <col min="2" max="2" width="18.125" style="0" customWidth="1"/>
  </cols>
  <sheetData>
    <row r="1" spans="1:17" ht="13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1"/>
      <c r="B3" s="1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Bot="1">
      <c r="A4" s="1"/>
      <c r="B4" s="1"/>
      <c r="C4" s="4" t="s">
        <v>0</v>
      </c>
      <c r="D4" s="5" t="s">
        <v>1</v>
      </c>
      <c r="E4" s="5" t="s">
        <v>2</v>
      </c>
      <c r="F4" s="5" t="s">
        <v>3</v>
      </c>
      <c r="G4" s="6"/>
      <c r="H4" s="1"/>
      <c r="I4" s="7"/>
      <c r="J4" s="8"/>
      <c r="K4" s="1"/>
      <c r="L4" s="1"/>
      <c r="M4" s="9"/>
      <c r="N4" s="1"/>
      <c r="O4" s="1"/>
      <c r="P4" s="1"/>
      <c r="Q4" s="1"/>
    </row>
    <row r="5" spans="1:17" ht="14.25" thickBot="1">
      <c r="A5" s="10"/>
      <c r="B5" s="11" t="s">
        <v>4</v>
      </c>
      <c r="C5" s="12" t="s">
        <v>5</v>
      </c>
      <c r="D5" s="13">
        <v>23</v>
      </c>
      <c r="E5" s="14">
        <v>1</v>
      </c>
      <c r="F5" s="14">
        <v>1</v>
      </c>
      <c r="G5" s="15"/>
      <c r="H5" s="1"/>
      <c r="I5" s="16" t="s">
        <v>6</v>
      </c>
      <c r="J5" s="1" t="str">
        <f>IF(AND(D5&gt;0,E5&gt;0,F5&gt;0),DATESTRING(DATE(D5+88,E5,F5)),0)</f>
        <v>平成23年01月01日</v>
      </c>
      <c r="K5" s="1"/>
      <c r="L5" s="1"/>
      <c r="M5" s="1"/>
      <c r="N5" s="1"/>
      <c r="O5" s="1"/>
      <c r="P5" s="1"/>
      <c r="Q5" s="1"/>
    </row>
    <row r="6" spans="1:17" ht="14.25" thickBot="1">
      <c r="A6" s="17" t="s">
        <v>41</v>
      </c>
      <c r="B6" s="18"/>
      <c r="C6" s="19" t="s">
        <v>7</v>
      </c>
      <c r="D6" s="17">
        <v>23</v>
      </c>
      <c r="E6" s="20">
        <v>12</v>
      </c>
      <c r="F6" s="20">
        <v>31</v>
      </c>
      <c r="G6" s="21" t="s">
        <v>8</v>
      </c>
      <c r="H6" s="3"/>
      <c r="I6" s="22" t="s">
        <v>9</v>
      </c>
      <c r="J6" s="3" t="str">
        <f>IF(AND(D6&gt;0,E6&gt;0,F6&gt;0),DATESTRING(DATE(D6+88,E6,F6)),0)</f>
        <v>平成23年12月31日</v>
      </c>
      <c r="K6" s="3"/>
      <c r="L6" s="3"/>
      <c r="M6" s="3"/>
      <c r="N6" s="23" t="s">
        <v>10</v>
      </c>
      <c r="O6" s="3"/>
      <c r="P6" s="1"/>
      <c r="Q6" s="1"/>
    </row>
    <row r="7" spans="1:17" ht="14.25" thickBot="1">
      <c r="A7" s="24"/>
      <c r="B7" s="25"/>
      <c r="C7" s="26" t="str">
        <f aca="true" t="shared" si="0" ref="C7:N7">FIXED(C44,0,TRUE)&amp;"年 "&amp;FIXED(C43,0,TRUE)&amp;"月"</f>
        <v>23年 1月</v>
      </c>
      <c r="D7" s="26" t="str">
        <f t="shared" si="0"/>
        <v>23年 2月</v>
      </c>
      <c r="E7" s="26" t="str">
        <f t="shared" si="0"/>
        <v>23年 3月</v>
      </c>
      <c r="F7" s="26" t="str">
        <f t="shared" si="0"/>
        <v>23年 4月</v>
      </c>
      <c r="G7" s="26" t="str">
        <f t="shared" si="0"/>
        <v>23年 5月</v>
      </c>
      <c r="H7" s="26" t="str">
        <f t="shared" si="0"/>
        <v>23年 6月</v>
      </c>
      <c r="I7" s="26" t="str">
        <f t="shared" si="0"/>
        <v>23年 7月</v>
      </c>
      <c r="J7" s="26" t="str">
        <f t="shared" si="0"/>
        <v>23年 8月</v>
      </c>
      <c r="K7" s="26" t="str">
        <f t="shared" si="0"/>
        <v>23年 9月</v>
      </c>
      <c r="L7" s="26" t="str">
        <f t="shared" si="0"/>
        <v>23年 10月</v>
      </c>
      <c r="M7" s="26" t="str">
        <f t="shared" si="0"/>
        <v>23年 11月</v>
      </c>
      <c r="N7" s="26" t="str">
        <f t="shared" si="0"/>
        <v>23年 12月</v>
      </c>
      <c r="O7" s="27" t="s">
        <v>11</v>
      </c>
      <c r="P7" s="1"/>
      <c r="Q7" s="1"/>
    </row>
    <row r="8" spans="1:17" ht="13.5">
      <c r="A8" s="24"/>
      <c r="B8" s="28" t="s">
        <v>12</v>
      </c>
      <c r="C8" s="29">
        <v>3000</v>
      </c>
      <c r="D8" s="29">
        <v>3000</v>
      </c>
      <c r="E8" s="29">
        <v>2800</v>
      </c>
      <c r="F8" s="29">
        <v>2800</v>
      </c>
      <c r="G8" s="29">
        <v>2800</v>
      </c>
      <c r="H8" s="29">
        <v>2900</v>
      </c>
      <c r="I8" s="29">
        <v>2900</v>
      </c>
      <c r="J8" s="29">
        <v>2900</v>
      </c>
      <c r="K8" s="29">
        <v>3900</v>
      </c>
      <c r="L8" s="29">
        <v>3900</v>
      </c>
      <c r="M8" s="29">
        <v>3900</v>
      </c>
      <c r="N8" s="29">
        <v>4600</v>
      </c>
      <c r="O8" s="31">
        <f>SUM(C8:N8)</f>
        <v>39400</v>
      </c>
      <c r="P8" s="1"/>
      <c r="Q8" s="1"/>
    </row>
    <row r="9" spans="1:17" ht="14.25" thickBot="1">
      <c r="A9" s="24"/>
      <c r="B9" s="28" t="s">
        <v>44</v>
      </c>
      <c r="C9" s="2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>
        <f>SUM(C9:N9)</f>
        <v>0</v>
      </c>
      <c r="P9" s="6"/>
      <c r="Q9" s="1"/>
    </row>
    <row r="10" spans="1:17" ht="14.25" thickBot="1">
      <c r="A10" s="24"/>
      <c r="B10" s="28" t="s">
        <v>13</v>
      </c>
      <c r="C10" s="29">
        <f>'H15'!N35</f>
        <v>10511</v>
      </c>
      <c r="D10" s="33">
        <f aca="true" t="shared" si="1" ref="D10:N10">C35</f>
        <v>10311</v>
      </c>
      <c r="E10" s="34">
        <f t="shared" si="1"/>
        <v>10961</v>
      </c>
      <c r="F10" s="34">
        <f t="shared" si="1"/>
        <v>11598</v>
      </c>
      <c r="G10" s="34">
        <f t="shared" si="1"/>
        <v>12085</v>
      </c>
      <c r="H10" s="34">
        <f t="shared" si="1"/>
        <v>12572</v>
      </c>
      <c r="I10" s="34">
        <f t="shared" si="1"/>
        <v>13066</v>
      </c>
      <c r="J10" s="34">
        <f t="shared" si="1"/>
        <v>13560</v>
      </c>
      <c r="K10" s="34">
        <f t="shared" si="1"/>
        <v>14129</v>
      </c>
      <c r="L10" s="34">
        <f t="shared" si="1"/>
        <v>14765</v>
      </c>
      <c r="M10" s="34">
        <f t="shared" si="1"/>
        <v>15401</v>
      </c>
      <c r="N10" s="34">
        <f t="shared" si="1"/>
        <v>16787</v>
      </c>
      <c r="O10" s="35">
        <f>C35</f>
        <v>10311</v>
      </c>
      <c r="P10" s="6"/>
      <c r="Q10" s="1"/>
    </row>
    <row r="11" spans="1:17" ht="13.5">
      <c r="A11" s="36" t="s">
        <v>14</v>
      </c>
      <c r="B11" s="37" t="s">
        <v>42</v>
      </c>
      <c r="C11" s="38">
        <f>C8*0.25</f>
        <v>750</v>
      </c>
      <c r="D11" s="38">
        <f aca="true" t="shared" si="2" ref="D11:N11">D8*0.25</f>
        <v>750</v>
      </c>
      <c r="E11" s="38">
        <f t="shared" si="2"/>
        <v>700</v>
      </c>
      <c r="F11" s="38">
        <f t="shared" si="2"/>
        <v>700</v>
      </c>
      <c r="G11" s="38">
        <f t="shared" si="2"/>
        <v>700</v>
      </c>
      <c r="H11" s="38">
        <f t="shared" si="2"/>
        <v>725</v>
      </c>
      <c r="I11" s="38">
        <f t="shared" si="2"/>
        <v>725</v>
      </c>
      <c r="J11" s="38">
        <f t="shared" si="2"/>
        <v>725</v>
      </c>
      <c r="K11" s="38">
        <f t="shared" si="2"/>
        <v>975</v>
      </c>
      <c r="L11" s="38">
        <f t="shared" si="2"/>
        <v>975</v>
      </c>
      <c r="M11" s="38">
        <f t="shared" si="2"/>
        <v>975</v>
      </c>
      <c r="N11" s="38">
        <f t="shared" si="2"/>
        <v>1150</v>
      </c>
      <c r="O11" s="40">
        <f aca="true" t="shared" si="3" ref="O11:O27">SUM(C11:N11)</f>
        <v>9850</v>
      </c>
      <c r="P11" s="6"/>
      <c r="Q11" s="1"/>
    </row>
    <row r="12" spans="1:17" ht="13.5">
      <c r="A12" s="41"/>
      <c r="B12" s="37" t="s">
        <v>43</v>
      </c>
      <c r="C12" s="38">
        <v>1500</v>
      </c>
      <c r="D12" s="39">
        <v>2250</v>
      </c>
      <c r="E12" s="39">
        <f>C8-C11</f>
        <v>2250</v>
      </c>
      <c r="F12" s="39">
        <f aca="true" t="shared" si="4" ref="F12:N12">D8-D11</f>
        <v>2250</v>
      </c>
      <c r="G12" s="39">
        <f t="shared" si="4"/>
        <v>2100</v>
      </c>
      <c r="H12" s="39">
        <f t="shared" si="4"/>
        <v>2100</v>
      </c>
      <c r="I12" s="39">
        <f t="shared" si="4"/>
        <v>2100</v>
      </c>
      <c r="J12" s="39">
        <f t="shared" si="4"/>
        <v>2175</v>
      </c>
      <c r="K12" s="39">
        <f t="shared" si="4"/>
        <v>2175</v>
      </c>
      <c r="L12" s="39">
        <f t="shared" si="4"/>
        <v>2175</v>
      </c>
      <c r="M12" s="39">
        <f t="shared" si="4"/>
        <v>2925</v>
      </c>
      <c r="N12" s="39">
        <f t="shared" si="4"/>
        <v>2925</v>
      </c>
      <c r="O12" s="40">
        <f t="shared" si="3"/>
        <v>26925</v>
      </c>
      <c r="P12" s="6"/>
      <c r="Q12" s="1"/>
    </row>
    <row r="13" spans="1:17" ht="14.25" thickBot="1">
      <c r="A13" s="36" t="s">
        <v>15</v>
      </c>
      <c r="B13" s="42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si="3"/>
        <v>0</v>
      </c>
      <c r="P13" s="6"/>
      <c r="Q13" s="1"/>
    </row>
    <row r="14" spans="1:17" ht="14.25" thickBot="1">
      <c r="A14" s="41"/>
      <c r="B14" s="1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si="3"/>
        <v>0</v>
      </c>
      <c r="P14" s="6"/>
      <c r="Q14" s="1"/>
    </row>
    <row r="15" spans="1:17" ht="13.5">
      <c r="A15" s="36" t="s">
        <v>16</v>
      </c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 t="shared" si="3"/>
        <v>0</v>
      </c>
      <c r="P15" s="6"/>
      <c r="Q15" s="1"/>
    </row>
    <row r="16" spans="1:17" ht="14.25" thickBot="1">
      <c r="A16" s="41"/>
      <c r="B16" s="43" t="s">
        <v>17</v>
      </c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>
        <f t="shared" si="3"/>
        <v>0</v>
      </c>
      <c r="P16" s="6"/>
      <c r="Q16" s="1"/>
    </row>
    <row r="17" spans="1:17" ht="14.25" thickBot="1">
      <c r="A17" s="43" t="s">
        <v>18</v>
      </c>
      <c r="B17" s="43" t="s">
        <v>19</v>
      </c>
      <c r="C17" s="34">
        <f aca="true" t="shared" si="5" ref="C17:N17">SUM(C11:C16)-C15</f>
        <v>2250</v>
      </c>
      <c r="D17" s="34">
        <f t="shared" si="5"/>
        <v>3000</v>
      </c>
      <c r="E17" s="34">
        <f t="shared" si="5"/>
        <v>2950</v>
      </c>
      <c r="F17" s="34">
        <f t="shared" si="5"/>
        <v>2950</v>
      </c>
      <c r="G17" s="34">
        <f t="shared" si="5"/>
        <v>2800</v>
      </c>
      <c r="H17" s="34">
        <f t="shared" si="5"/>
        <v>2825</v>
      </c>
      <c r="I17" s="34">
        <f t="shared" si="5"/>
        <v>2825</v>
      </c>
      <c r="J17" s="34">
        <f t="shared" si="5"/>
        <v>2900</v>
      </c>
      <c r="K17" s="34">
        <f t="shared" si="5"/>
        <v>3150</v>
      </c>
      <c r="L17" s="34">
        <f t="shared" si="5"/>
        <v>3150</v>
      </c>
      <c r="M17" s="34">
        <f t="shared" si="5"/>
        <v>3900</v>
      </c>
      <c r="N17" s="34">
        <f t="shared" si="5"/>
        <v>4075</v>
      </c>
      <c r="O17" s="35">
        <f t="shared" si="3"/>
        <v>36775</v>
      </c>
      <c r="P17" s="6"/>
      <c r="Q17" s="1"/>
    </row>
    <row r="18" spans="1:17" ht="13.5">
      <c r="A18" s="41"/>
      <c r="B18" s="37" t="s">
        <v>20</v>
      </c>
      <c r="C18" s="39">
        <f>C8*0.08</f>
        <v>240</v>
      </c>
      <c r="D18" s="39">
        <f>D8*0.08</f>
        <v>240</v>
      </c>
      <c r="E18" s="39">
        <f>E8*0.08</f>
        <v>224</v>
      </c>
      <c r="F18" s="39">
        <f>F8*0.08</f>
        <v>224</v>
      </c>
      <c r="G18" s="39">
        <f>G8*0.08</f>
        <v>224</v>
      </c>
      <c r="H18" s="39">
        <f aca="true" t="shared" si="6" ref="H18:N18">H8*0.08</f>
        <v>232</v>
      </c>
      <c r="I18" s="39">
        <f t="shared" si="6"/>
        <v>232</v>
      </c>
      <c r="J18" s="39">
        <f t="shared" si="6"/>
        <v>232</v>
      </c>
      <c r="K18" s="39">
        <f t="shared" si="6"/>
        <v>312</v>
      </c>
      <c r="L18" s="39">
        <f t="shared" si="6"/>
        <v>312</v>
      </c>
      <c r="M18" s="39">
        <f t="shared" si="6"/>
        <v>312</v>
      </c>
      <c r="N18" s="39">
        <f t="shared" si="6"/>
        <v>368</v>
      </c>
      <c r="O18" s="40">
        <f t="shared" si="3"/>
        <v>3152</v>
      </c>
      <c r="P18" s="6"/>
      <c r="Q18" s="1"/>
    </row>
    <row r="19" spans="1:17" ht="14.25" thickBot="1">
      <c r="A19" s="41"/>
      <c r="B19" s="42" t="s">
        <v>21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>
        <f t="shared" si="3"/>
        <v>0</v>
      </c>
      <c r="P19" s="6"/>
      <c r="Q19" s="1"/>
    </row>
    <row r="20" spans="1:17" ht="14.25" thickBot="1">
      <c r="A20" s="36" t="s">
        <v>14</v>
      </c>
      <c r="B20" s="1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3"/>
        <v>0</v>
      </c>
      <c r="P20" s="6"/>
      <c r="Q20" s="1"/>
    </row>
    <row r="21" spans="1:17" ht="13.5">
      <c r="A21" s="41"/>
      <c r="B21" s="37" t="s">
        <v>22</v>
      </c>
      <c r="C21" s="38">
        <v>475</v>
      </c>
      <c r="D21" s="38">
        <v>475</v>
      </c>
      <c r="E21" s="38">
        <v>475</v>
      </c>
      <c r="F21" s="38">
        <v>475</v>
      </c>
      <c r="G21" s="38">
        <v>475</v>
      </c>
      <c r="H21" s="38">
        <v>475</v>
      </c>
      <c r="I21" s="38">
        <v>475</v>
      </c>
      <c r="J21" s="38">
        <v>475</v>
      </c>
      <c r="K21" s="38">
        <v>475</v>
      </c>
      <c r="L21" s="38">
        <v>475</v>
      </c>
      <c r="M21" s="38">
        <v>475</v>
      </c>
      <c r="N21" s="38">
        <v>475</v>
      </c>
      <c r="O21" s="40">
        <f t="shared" si="3"/>
        <v>5700</v>
      </c>
      <c r="P21" s="6"/>
      <c r="Q21" s="1"/>
    </row>
    <row r="22" spans="1:17" ht="13.5">
      <c r="A22" s="36" t="s">
        <v>15</v>
      </c>
      <c r="B22" s="37" t="s">
        <v>23</v>
      </c>
      <c r="C22" s="38">
        <f>2075-483-C21</f>
        <v>1117</v>
      </c>
      <c r="D22" s="38">
        <f>1975-483-D21</f>
        <v>1017</v>
      </c>
      <c r="E22" s="38">
        <f>1954-483-E21</f>
        <v>996</v>
      </c>
      <c r="F22" s="38">
        <f>2104-483-F21</f>
        <v>1146</v>
      </c>
      <c r="G22" s="38">
        <f>1954-483-G21</f>
        <v>996</v>
      </c>
      <c r="H22" s="38">
        <f>1964-483-H21</f>
        <v>1006</v>
      </c>
      <c r="I22" s="38">
        <f>1964-483-I21</f>
        <v>1006</v>
      </c>
      <c r="J22" s="38">
        <f>1964-483-J21</f>
        <v>1006</v>
      </c>
      <c r="K22" s="38">
        <f>2067-483-K21</f>
        <v>1109</v>
      </c>
      <c r="L22" s="38">
        <f>2067-483-L21</f>
        <v>1109</v>
      </c>
      <c r="M22" s="38">
        <f>2067-483-M21</f>
        <v>1109</v>
      </c>
      <c r="N22" s="38">
        <f>2139-483-N21</f>
        <v>1181</v>
      </c>
      <c r="O22" s="40">
        <f t="shared" si="3"/>
        <v>12798</v>
      </c>
      <c r="P22" s="6"/>
      <c r="Q22" s="1"/>
    </row>
    <row r="23" spans="1:17" ht="13.5">
      <c r="A23" s="41"/>
      <c r="B23" s="37" t="s">
        <v>24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f t="shared" si="3"/>
        <v>0</v>
      </c>
      <c r="P23" s="6"/>
      <c r="Q23" s="1"/>
    </row>
    <row r="24" spans="1:17" ht="13.5">
      <c r="A24" s="36" t="s">
        <v>25</v>
      </c>
      <c r="B24" s="37" t="s">
        <v>26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f t="shared" si="3"/>
        <v>0</v>
      </c>
      <c r="P24" s="6"/>
      <c r="Q24" s="1"/>
    </row>
    <row r="25" spans="1:17" ht="13.5">
      <c r="A25" s="41"/>
      <c r="B25" s="37" t="s">
        <v>27</v>
      </c>
      <c r="C25" s="38">
        <v>51</v>
      </c>
      <c r="D25" s="38">
        <v>51</v>
      </c>
      <c r="E25" s="38">
        <v>51</v>
      </c>
      <c r="F25" s="38">
        <v>51</v>
      </c>
      <c r="G25" s="38">
        <v>51</v>
      </c>
      <c r="H25" s="38">
        <v>51</v>
      </c>
      <c r="I25" s="38">
        <v>51</v>
      </c>
      <c r="J25" s="38">
        <v>51</v>
      </c>
      <c r="K25" s="38">
        <v>51</v>
      </c>
      <c r="L25" s="38">
        <v>51</v>
      </c>
      <c r="M25" s="38">
        <v>51</v>
      </c>
      <c r="N25" s="38">
        <v>51</v>
      </c>
      <c r="O25" s="40">
        <f t="shared" si="3"/>
        <v>612</v>
      </c>
      <c r="P25" s="6"/>
      <c r="Q25" s="1"/>
    </row>
    <row r="26" spans="1:17" ht="13.5">
      <c r="A26" s="36" t="s">
        <v>28</v>
      </c>
      <c r="B26" s="37" t="s">
        <v>29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 t="shared" si="3"/>
        <v>0</v>
      </c>
      <c r="P26" s="6"/>
      <c r="Q26" s="1"/>
    </row>
    <row r="27" spans="1:17" ht="14.25" thickBot="1">
      <c r="A27" s="41"/>
      <c r="B27" s="43" t="s">
        <v>30</v>
      </c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>
        <f t="shared" si="3"/>
        <v>0</v>
      </c>
      <c r="P27" s="6"/>
      <c r="Q27" s="1"/>
    </row>
    <row r="28" spans="1:17" ht="13.5">
      <c r="A28" s="24"/>
      <c r="B28" s="43" t="s">
        <v>19</v>
      </c>
      <c r="C28" s="45">
        <f aca="true" t="shared" si="7" ref="C28:O28">SUM(C18:C25)</f>
        <v>1883</v>
      </c>
      <c r="D28" s="45">
        <f t="shared" si="7"/>
        <v>1783</v>
      </c>
      <c r="E28" s="45">
        <f t="shared" si="7"/>
        <v>1746</v>
      </c>
      <c r="F28" s="45">
        <f t="shared" si="7"/>
        <v>1896</v>
      </c>
      <c r="G28" s="45">
        <f t="shared" si="7"/>
        <v>1746</v>
      </c>
      <c r="H28" s="45">
        <f t="shared" si="7"/>
        <v>1764</v>
      </c>
      <c r="I28" s="45">
        <f t="shared" si="7"/>
        <v>1764</v>
      </c>
      <c r="J28" s="45">
        <f t="shared" si="7"/>
        <v>1764</v>
      </c>
      <c r="K28" s="45">
        <f t="shared" si="7"/>
        <v>1947</v>
      </c>
      <c r="L28" s="45">
        <f t="shared" si="7"/>
        <v>1947</v>
      </c>
      <c r="M28" s="45">
        <f t="shared" si="7"/>
        <v>1947</v>
      </c>
      <c r="N28" s="45">
        <f t="shared" si="7"/>
        <v>2075</v>
      </c>
      <c r="O28" s="35">
        <f t="shared" si="7"/>
        <v>22262</v>
      </c>
      <c r="P28" s="6"/>
      <c r="Q28" s="1"/>
    </row>
    <row r="29" spans="1:17" ht="13.5">
      <c r="A29" s="24"/>
      <c r="B29" s="28" t="s">
        <v>31</v>
      </c>
      <c r="C29" s="45">
        <f aca="true" t="shared" si="8" ref="C29:N29">C17-C28</f>
        <v>367</v>
      </c>
      <c r="D29" s="45">
        <f t="shared" si="8"/>
        <v>1217</v>
      </c>
      <c r="E29" s="45">
        <f t="shared" si="8"/>
        <v>1204</v>
      </c>
      <c r="F29" s="45">
        <f t="shared" si="8"/>
        <v>1054</v>
      </c>
      <c r="G29" s="45">
        <f t="shared" si="8"/>
        <v>1054</v>
      </c>
      <c r="H29" s="45">
        <f t="shared" si="8"/>
        <v>1061</v>
      </c>
      <c r="I29" s="45">
        <f t="shared" si="8"/>
        <v>1061</v>
      </c>
      <c r="J29" s="45">
        <f t="shared" si="8"/>
        <v>1136</v>
      </c>
      <c r="K29" s="45">
        <f t="shared" si="8"/>
        <v>1203</v>
      </c>
      <c r="L29" s="45">
        <f t="shared" si="8"/>
        <v>1203</v>
      </c>
      <c r="M29" s="45">
        <f t="shared" si="8"/>
        <v>1953</v>
      </c>
      <c r="N29" s="45">
        <f t="shared" si="8"/>
        <v>2000</v>
      </c>
      <c r="O29" s="46"/>
      <c r="P29" s="6"/>
      <c r="Q29" s="1"/>
    </row>
    <row r="30" spans="1:17" ht="14.25" thickBot="1">
      <c r="A30" s="24"/>
      <c r="B30" s="28" t="s">
        <v>32</v>
      </c>
      <c r="C30" s="34">
        <f aca="true" t="shared" si="9" ref="C30:N30">C10+C29</f>
        <v>10878</v>
      </c>
      <c r="D30" s="34">
        <f t="shared" si="9"/>
        <v>11528</v>
      </c>
      <c r="E30" s="34">
        <f t="shared" si="9"/>
        <v>12165</v>
      </c>
      <c r="F30" s="34">
        <f t="shared" si="9"/>
        <v>12652</v>
      </c>
      <c r="G30" s="34">
        <f t="shared" si="9"/>
        <v>13139</v>
      </c>
      <c r="H30" s="34">
        <f t="shared" si="9"/>
        <v>13633</v>
      </c>
      <c r="I30" s="34">
        <f t="shared" si="9"/>
        <v>14127</v>
      </c>
      <c r="J30" s="34">
        <f t="shared" si="9"/>
        <v>14696</v>
      </c>
      <c r="K30" s="34">
        <f t="shared" si="9"/>
        <v>15332</v>
      </c>
      <c r="L30" s="34">
        <f t="shared" si="9"/>
        <v>15968</v>
      </c>
      <c r="M30" s="34">
        <f t="shared" si="9"/>
        <v>17354</v>
      </c>
      <c r="N30" s="34">
        <f t="shared" si="9"/>
        <v>18787</v>
      </c>
      <c r="O30" s="46"/>
      <c r="P30" s="6"/>
      <c r="Q30" s="1"/>
    </row>
    <row r="31" spans="1:17" ht="14.25" thickBot="1">
      <c r="A31" s="36" t="s">
        <v>33</v>
      </c>
      <c r="B31" s="42" t="s">
        <v>34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>
        <f>SUM(C31:N31)</f>
        <v>0</v>
      </c>
      <c r="P31" s="6"/>
      <c r="Q31" s="1"/>
    </row>
    <row r="32" spans="1:17" ht="14.25" thickBot="1">
      <c r="A32" s="36" t="s">
        <v>35</v>
      </c>
      <c r="B32" s="1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f>SUM(C32:N32)</f>
        <v>0</v>
      </c>
      <c r="P32" s="6"/>
      <c r="Q32" s="1"/>
    </row>
    <row r="33" spans="1:17" ht="14.25" thickBot="1">
      <c r="A33" s="36" t="s">
        <v>45</v>
      </c>
      <c r="B33" s="42" t="s">
        <v>36</v>
      </c>
      <c r="C33" s="38">
        <v>567</v>
      </c>
      <c r="D33" s="38">
        <v>567</v>
      </c>
      <c r="E33" s="38">
        <v>567</v>
      </c>
      <c r="F33" s="38">
        <v>567</v>
      </c>
      <c r="G33" s="38">
        <v>567</v>
      </c>
      <c r="H33" s="38">
        <v>567</v>
      </c>
      <c r="I33" s="38">
        <v>567</v>
      </c>
      <c r="J33" s="38">
        <v>567</v>
      </c>
      <c r="K33" s="38">
        <v>567</v>
      </c>
      <c r="L33" s="38">
        <v>567</v>
      </c>
      <c r="M33" s="38">
        <v>567</v>
      </c>
      <c r="N33" s="38">
        <v>567</v>
      </c>
      <c r="O33" s="40">
        <f>SUM(C33:N33)</f>
        <v>6804</v>
      </c>
      <c r="P33" s="6"/>
      <c r="Q33" s="1"/>
    </row>
    <row r="34" spans="1:17" ht="14.25" thickBot="1">
      <c r="A34" s="43" t="s">
        <v>25</v>
      </c>
      <c r="B34" s="1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0">
        <f>SUM(C34:N34)</f>
        <v>0</v>
      </c>
      <c r="P34" s="6"/>
      <c r="Q34" s="1"/>
    </row>
    <row r="35" spans="1:17" ht="14.25" thickBot="1">
      <c r="A35" s="24"/>
      <c r="B35" s="28" t="s">
        <v>37</v>
      </c>
      <c r="C35" s="34">
        <f aca="true" t="shared" si="10" ref="C35:N35">SUM(C31:C32)-SUM(C33:C34)+C30</f>
        <v>10311</v>
      </c>
      <c r="D35" s="45">
        <f t="shared" si="10"/>
        <v>10961</v>
      </c>
      <c r="E35" s="45">
        <f t="shared" si="10"/>
        <v>11598</v>
      </c>
      <c r="F35" s="45">
        <f t="shared" si="10"/>
        <v>12085</v>
      </c>
      <c r="G35" s="45">
        <f t="shared" si="10"/>
        <v>12572</v>
      </c>
      <c r="H35" s="45">
        <f t="shared" si="10"/>
        <v>13066</v>
      </c>
      <c r="I35" s="45">
        <f t="shared" si="10"/>
        <v>13560</v>
      </c>
      <c r="J35" s="45">
        <f t="shared" si="10"/>
        <v>14129</v>
      </c>
      <c r="K35" s="45">
        <f t="shared" si="10"/>
        <v>14765</v>
      </c>
      <c r="L35" s="45">
        <f t="shared" si="10"/>
        <v>15401</v>
      </c>
      <c r="M35" s="45">
        <f t="shared" si="10"/>
        <v>16787</v>
      </c>
      <c r="N35" s="45">
        <f t="shared" si="10"/>
        <v>18220</v>
      </c>
      <c r="O35" s="46"/>
      <c r="P35" s="6"/>
      <c r="Q35" s="1"/>
    </row>
    <row r="36" spans="1:17" ht="13.5">
      <c r="A36" s="24"/>
      <c r="B36" s="28" t="s">
        <v>38</v>
      </c>
      <c r="C36" s="29">
        <f>'H15'!N36</f>
        <v>45886</v>
      </c>
      <c r="D36" s="47">
        <f aca="true" t="shared" si="11" ref="D36:N36">C36+D31-D33</f>
        <v>45319</v>
      </c>
      <c r="E36" s="45">
        <f t="shared" si="11"/>
        <v>44752</v>
      </c>
      <c r="F36" s="45">
        <f t="shared" si="11"/>
        <v>44185</v>
      </c>
      <c r="G36" s="45">
        <f t="shared" si="11"/>
        <v>43618</v>
      </c>
      <c r="H36" s="45">
        <f t="shared" si="11"/>
        <v>43051</v>
      </c>
      <c r="I36" s="45">
        <f t="shared" si="11"/>
        <v>42484</v>
      </c>
      <c r="J36" s="45">
        <f t="shared" si="11"/>
        <v>41917</v>
      </c>
      <c r="K36" s="45">
        <f t="shared" si="11"/>
        <v>41350</v>
      </c>
      <c r="L36" s="45">
        <f t="shared" si="11"/>
        <v>40783</v>
      </c>
      <c r="M36" s="45">
        <f t="shared" si="11"/>
        <v>40216</v>
      </c>
      <c r="N36" s="45">
        <f t="shared" si="11"/>
        <v>39649</v>
      </c>
      <c r="O36" s="46"/>
      <c r="P36" s="6"/>
      <c r="Q36" s="1"/>
    </row>
    <row r="37" spans="1:17" ht="14.25" thickBot="1">
      <c r="A37" s="24"/>
      <c r="B37" s="28" t="s">
        <v>39</v>
      </c>
      <c r="C37" s="44"/>
      <c r="D37" s="47">
        <f aca="true" t="shared" si="12" ref="D37:N37">C37+D13-D27</f>
        <v>0</v>
      </c>
      <c r="E37" s="45">
        <f t="shared" si="12"/>
        <v>0</v>
      </c>
      <c r="F37" s="45">
        <f t="shared" si="12"/>
        <v>0</v>
      </c>
      <c r="G37" s="45">
        <f t="shared" si="12"/>
        <v>0</v>
      </c>
      <c r="H37" s="45">
        <f t="shared" si="12"/>
        <v>0</v>
      </c>
      <c r="I37" s="45">
        <f t="shared" si="12"/>
        <v>0</v>
      </c>
      <c r="J37" s="45">
        <f t="shared" si="12"/>
        <v>0</v>
      </c>
      <c r="K37" s="45">
        <f t="shared" si="12"/>
        <v>0</v>
      </c>
      <c r="L37" s="45">
        <f t="shared" si="12"/>
        <v>0</v>
      </c>
      <c r="M37" s="45">
        <f t="shared" si="12"/>
        <v>0</v>
      </c>
      <c r="N37" s="45">
        <f t="shared" si="12"/>
        <v>0</v>
      </c>
      <c r="O37" s="46"/>
      <c r="P37" s="6"/>
      <c r="Q37" s="1"/>
    </row>
    <row r="38" spans="1:1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8"/>
      <c r="P38" s="48"/>
      <c r="Q38" s="1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8"/>
      <c r="P39" s="48"/>
      <c r="Q39" s="1"/>
    </row>
    <row r="40" spans="1:17" ht="13.5">
      <c r="A40" s="1"/>
      <c r="B40" s="1"/>
      <c r="C40" s="4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3" spans="3:14" ht="13.5"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  <c r="L43">
        <v>10</v>
      </c>
      <c r="M43">
        <v>11</v>
      </c>
      <c r="N43">
        <v>12</v>
      </c>
    </row>
    <row r="44" spans="3:14" ht="13.5">
      <c r="C44">
        <v>23</v>
      </c>
      <c r="D44">
        <v>23</v>
      </c>
      <c r="E44">
        <v>23</v>
      </c>
      <c r="F44">
        <v>23</v>
      </c>
      <c r="G44">
        <v>23</v>
      </c>
      <c r="H44">
        <v>23</v>
      </c>
      <c r="I44">
        <v>23</v>
      </c>
      <c r="J44">
        <v>23</v>
      </c>
      <c r="K44">
        <v>23</v>
      </c>
      <c r="L44">
        <v>23</v>
      </c>
      <c r="M44">
        <v>23</v>
      </c>
      <c r="N44">
        <v>23</v>
      </c>
    </row>
  </sheetData>
  <printOptions/>
  <pageMargins left="0.75" right="0.75" top="1" bottom="1" header="0.512" footer="0.512"/>
  <pageSetup orientation="landscape" paperSize="9" scale="80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C1">
      <selection activeCell="D44" sqref="D44:N44"/>
    </sheetView>
  </sheetViews>
  <sheetFormatPr defaultColWidth="9.00390625" defaultRowHeight="13.5"/>
  <cols>
    <col min="2" max="2" width="18.125" style="0" customWidth="1"/>
  </cols>
  <sheetData>
    <row r="1" spans="1:17" ht="13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1"/>
      <c r="B3" s="1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Bot="1">
      <c r="A4" s="1"/>
      <c r="B4" s="1"/>
      <c r="C4" s="4" t="s">
        <v>0</v>
      </c>
      <c r="D4" s="5" t="s">
        <v>1</v>
      </c>
      <c r="E4" s="5" t="s">
        <v>2</v>
      </c>
      <c r="F4" s="5" t="s">
        <v>3</v>
      </c>
      <c r="G4" s="6"/>
      <c r="H4" s="1"/>
      <c r="I4" s="7"/>
      <c r="J4" s="8"/>
      <c r="K4" s="1"/>
      <c r="L4" s="1"/>
      <c r="M4" s="9"/>
      <c r="N4" s="1"/>
      <c r="O4" s="1"/>
      <c r="P4" s="1"/>
      <c r="Q4" s="1"/>
    </row>
    <row r="5" spans="1:17" ht="14.25" thickBot="1">
      <c r="A5" s="10"/>
      <c r="B5" s="11" t="s">
        <v>4</v>
      </c>
      <c r="C5" s="12" t="s">
        <v>5</v>
      </c>
      <c r="D5" s="13">
        <v>24</v>
      </c>
      <c r="E5" s="14">
        <v>1</v>
      </c>
      <c r="F5" s="14">
        <v>1</v>
      </c>
      <c r="G5" s="15"/>
      <c r="H5" s="1"/>
      <c r="I5" s="16" t="s">
        <v>6</v>
      </c>
      <c r="J5" s="1" t="str">
        <f>IF(AND(D5&gt;0,E5&gt;0,F5&gt;0),DATESTRING(DATE(D5+88,E5,F5)),0)</f>
        <v>平成24年01月01日</v>
      </c>
      <c r="K5" s="1"/>
      <c r="L5" s="1"/>
      <c r="M5" s="1"/>
      <c r="N5" s="1"/>
      <c r="O5" s="1"/>
      <c r="P5" s="1"/>
      <c r="Q5" s="1"/>
    </row>
    <row r="6" spans="1:17" ht="14.25" thickBot="1">
      <c r="A6" s="17" t="s">
        <v>41</v>
      </c>
      <c r="B6" s="18"/>
      <c r="C6" s="19" t="s">
        <v>7</v>
      </c>
      <c r="D6" s="17">
        <v>24</v>
      </c>
      <c r="E6" s="20">
        <v>12</v>
      </c>
      <c r="F6" s="20">
        <v>31</v>
      </c>
      <c r="G6" s="21" t="s">
        <v>8</v>
      </c>
      <c r="H6" s="3"/>
      <c r="I6" s="22" t="s">
        <v>9</v>
      </c>
      <c r="J6" s="3" t="str">
        <f>IF(AND(D6&gt;0,E6&gt;0,F6&gt;0),DATESTRING(DATE(D6+88,E6,F6)),0)</f>
        <v>平成24年12月31日</v>
      </c>
      <c r="K6" s="3"/>
      <c r="L6" s="3"/>
      <c r="M6" s="3"/>
      <c r="N6" s="23" t="s">
        <v>10</v>
      </c>
      <c r="O6" s="3"/>
      <c r="P6" s="1"/>
      <c r="Q6" s="1"/>
    </row>
    <row r="7" spans="1:17" ht="14.25" thickBot="1">
      <c r="A7" s="24"/>
      <c r="B7" s="25"/>
      <c r="C7" s="26" t="str">
        <f aca="true" t="shared" si="0" ref="C7:N7">FIXED(C44,0,TRUE)&amp;"年 "&amp;FIXED(C43,0,TRUE)&amp;"月"</f>
        <v>24年 1月</v>
      </c>
      <c r="D7" s="26" t="str">
        <f t="shared" si="0"/>
        <v>24年 2月</v>
      </c>
      <c r="E7" s="26" t="str">
        <f t="shared" si="0"/>
        <v>24年 3月</v>
      </c>
      <c r="F7" s="26" t="str">
        <f t="shared" si="0"/>
        <v>24年 4月</v>
      </c>
      <c r="G7" s="26" t="str">
        <f t="shared" si="0"/>
        <v>24年 5月</v>
      </c>
      <c r="H7" s="26" t="str">
        <f t="shared" si="0"/>
        <v>24年 6月</v>
      </c>
      <c r="I7" s="26" t="str">
        <f t="shared" si="0"/>
        <v>24年 7月</v>
      </c>
      <c r="J7" s="26" t="str">
        <f t="shared" si="0"/>
        <v>24年 8月</v>
      </c>
      <c r="K7" s="26" t="str">
        <f t="shared" si="0"/>
        <v>24年 9月</v>
      </c>
      <c r="L7" s="26" t="str">
        <f t="shared" si="0"/>
        <v>24年 10月</v>
      </c>
      <c r="M7" s="26" t="str">
        <f t="shared" si="0"/>
        <v>24年 11月</v>
      </c>
      <c r="N7" s="26" t="str">
        <f t="shared" si="0"/>
        <v>24年 12月</v>
      </c>
      <c r="O7" s="27" t="s">
        <v>11</v>
      </c>
      <c r="P7" s="1"/>
      <c r="Q7" s="1"/>
    </row>
    <row r="8" spans="1:17" ht="13.5">
      <c r="A8" s="24"/>
      <c r="B8" s="28" t="s">
        <v>12</v>
      </c>
      <c r="C8" s="29">
        <v>4600</v>
      </c>
      <c r="D8" s="29">
        <v>4600</v>
      </c>
      <c r="E8" s="29">
        <v>4200</v>
      </c>
      <c r="F8" s="29">
        <v>4200</v>
      </c>
      <c r="G8" s="29">
        <v>4200</v>
      </c>
      <c r="H8" s="29">
        <v>4200</v>
      </c>
      <c r="I8" s="29">
        <v>4200</v>
      </c>
      <c r="J8" s="29">
        <v>4200</v>
      </c>
      <c r="K8" s="29">
        <v>4200</v>
      </c>
      <c r="L8" s="29">
        <v>4200</v>
      </c>
      <c r="M8" s="29">
        <v>4200</v>
      </c>
      <c r="N8" s="29">
        <v>4200</v>
      </c>
      <c r="O8" s="31">
        <f>SUM(C8:N8)</f>
        <v>51200</v>
      </c>
      <c r="P8" s="1"/>
      <c r="Q8" s="1"/>
    </row>
    <row r="9" spans="1:17" ht="14.25" thickBot="1">
      <c r="A9" s="24"/>
      <c r="B9" s="28" t="s">
        <v>44</v>
      </c>
      <c r="C9" s="2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>
        <f>SUM(C9:N9)</f>
        <v>0</v>
      </c>
      <c r="P9" s="6"/>
      <c r="Q9" s="1"/>
    </row>
    <row r="10" spans="1:17" ht="14.25" thickBot="1">
      <c r="A10" s="24"/>
      <c r="B10" s="28" t="s">
        <v>13</v>
      </c>
      <c r="C10" s="29">
        <f>'H16'!N35</f>
        <v>18220</v>
      </c>
      <c r="D10" s="33">
        <f aca="true" t="shared" si="1" ref="D10:N10">C35</f>
        <v>19595</v>
      </c>
      <c r="E10" s="34">
        <f t="shared" si="1"/>
        <v>21630</v>
      </c>
      <c r="F10" s="34">
        <f t="shared" si="1"/>
        <v>23562</v>
      </c>
      <c r="G10" s="34">
        <f t="shared" si="1"/>
        <v>22066</v>
      </c>
      <c r="H10" s="34">
        <f t="shared" si="1"/>
        <v>23733</v>
      </c>
      <c r="I10" s="34">
        <f t="shared" si="1"/>
        <v>25400</v>
      </c>
      <c r="J10" s="34">
        <f t="shared" si="1"/>
        <v>27067</v>
      </c>
      <c r="K10" s="34">
        <f t="shared" si="1"/>
        <v>28734</v>
      </c>
      <c r="L10" s="34">
        <f t="shared" si="1"/>
        <v>30401</v>
      </c>
      <c r="M10" s="34">
        <f t="shared" si="1"/>
        <v>32068</v>
      </c>
      <c r="N10" s="34">
        <f t="shared" si="1"/>
        <v>33735</v>
      </c>
      <c r="O10" s="35">
        <f>C35</f>
        <v>19595</v>
      </c>
      <c r="P10" s="6"/>
      <c r="Q10" s="1"/>
    </row>
    <row r="11" spans="1:17" ht="13.5">
      <c r="A11" s="36" t="s">
        <v>14</v>
      </c>
      <c r="B11" s="37" t="s">
        <v>42</v>
      </c>
      <c r="C11" s="38">
        <f aca="true" t="shared" si="2" ref="C11:N11">C8*0.25</f>
        <v>1150</v>
      </c>
      <c r="D11" s="38">
        <f t="shared" si="2"/>
        <v>1150</v>
      </c>
      <c r="E11" s="38">
        <f t="shared" si="2"/>
        <v>1050</v>
      </c>
      <c r="F11" s="38">
        <f t="shared" si="2"/>
        <v>1050</v>
      </c>
      <c r="G11" s="38">
        <f t="shared" si="2"/>
        <v>1050</v>
      </c>
      <c r="H11" s="38">
        <f t="shared" si="2"/>
        <v>1050</v>
      </c>
      <c r="I11" s="38">
        <f t="shared" si="2"/>
        <v>1050</v>
      </c>
      <c r="J11" s="38">
        <f t="shared" si="2"/>
        <v>1050</v>
      </c>
      <c r="K11" s="38">
        <f t="shared" si="2"/>
        <v>1050</v>
      </c>
      <c r="L11" s="38">
        <f t="shared" si="2"/>
        <v>1050</v>
      </c>
      <c r="M11" s="38">
        <f t="shared" si="2"/>
        <v>1050</v>
      </c>
      <c r="N11" s="38">
        <f t="shared" si="2"/>
        <v>1050</v>
      </c>
      <c r="O11" s="40">
        <f aca="true" t="shared" si="3" ref="O11:O27">SUM(C11:N11)</f>
        <v>12800</v>
      </c>
      <c r="P11" s="6"/>
      <c r="Q11" s="1"/>
    </row>
    <row r="12" spans="1:17" ht="13.5">
      <c r="A12" s="41"/>
      <c r="B12" s="37" t="s">
        <v>43</v>
      </c>
      <c r="C12" s="38">
        <v>2925</v>
      </c>
      <c r="D12" s="39">
        <v>3450</v>
      </c>
      <c r="E12" s="39">
        <f aca="true" t="shared" si="4" ref="E12:N12">C8-C11</f>
        <v>3450</v>
      </c>
      <c r="F12" s="39">
        <f t="shared" si="4"/>
        <v>3450</v>
      </c>
      <c r="G12" s="39">
        <f t="shared" si="4"/>
        <v>3150</v>
      </c>
      <c r="H12" s="39">
        <f t="shared" si="4"/>
        <v>3150</v>
      </c>
      <c r="I12" s="39">
        <f t="shared" si="4"/>
        <v>3150</v>
      </c>
      <c r="J12" s="39">
        <f t="shared" si="4"/>
        <v>3150</v>
      </c>
      <c r="K12" s="39">
        <f t="shared" si="4"/>
        <v>3150</v>
      </c>
      <c r="L12" s="39">
        <f t="shared" si="4"/>
        <v>3150</v>
      </c>
      <c r="M12" s="39">
        <f t="shared" si="4"/>
        <v>3150</v>
      </c>
      <c r="N12" s="39">
        <f t="shared" si="4"/>
        <v>3150</v>
      </c>
      <c r="O12" s="40">
        <f t="shared" si="3"/>
        <v>38475</v>
      </c>
      <c r="P12" s="6"/>
      <c r="Q12" s="1"/>
    </row>
    <row r="13" spans="1:17" ht="14.25" thickBot="1">
      <c r="A13" s="36" t="s">
        <v>15</v>
      </c>
      <c r="B13" s="42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si="3"/>
        <v>0</v>
      </c>
      <c r="P13" s="6"/>
      <c r="Q13" s="1"/>
    </row>
    <row r="14" spans="1:17" ht="14.25" thickBot="1">
      <c r="A14" s="41"/>
      <c r="B14" s="1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si="3"/>
        <v>0</v>
      </c>
      <c r="P14" s="6"/>
      <c r="Q14" s="1"/>
    </row>
    <row r="15" spans="1:17" ht="13.5">
      <c r="A15" s="36" t="s">
        <v>16</v>
      </c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 t="shared" si="3"/>
        <v>0</v>
      </c>
      <c r="P15" s="6"/>
      <c r="Q15" s="1"/>
    </row>
    <row r="16" spans="1:17" ht="14.25" thickBot="1">
      <c r="A16" s="41"/>
      <c r="B16" s="43" t="s">
        <v>17</v>
      </c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>
        <f t="shared" si="3"/>
        <v>0</v>
      </c>
      <c r="P16" s="6"/>
      <c r="Q16" s="1"/>
    </row>
    <row r="17" spans="1:17" ht="14.25" thickBot="1">
      <c r="A17" s="43" t="s">
        <v>18</v>
      </c>
      <c r="B17" s="43" t="s">
        <v>19</v>
      </c>
      <c r="C17" s="34">
        <f aca="true" t="shared" si="5" ref="C17:N17">SUM(C11:C16)-C15</f>
        <v>4075</v>
      </c>
      <c r="D17" s="34">
        <f t="shared" si="5"/>
        <v>4600</v>
      </c>
      <c r="E17" s="34">
        <f t="shared" si="5"/>
        <v>4500</v>
      </c>
      <c r="F17" s="34">
        <f t="shared" si="5"/>
        <v>4500</v>
      </c>
      <c r="G17" s="34">
        <f t="shared" si="5"/>
        <v>4200</v>
      </c>
      <c r="H17" s="34">
        <f t="shared" si="5"/>
        <v>4200</v>
      </c>
      <c r="I17" s="34">
        <f t="shared" si="5"/>
        <v>4200</v>
      </c>
      <c r="J17" s="34">
        <f t="shared" si="5"/>
        <v>4200</v>
      </c>
      <c r="K17" s="34">
        <f t="shared" si="5"/>
        <v>4200</v>
      </c>
      <c r="L17" s="34">
        <f t="shared" si="5"/>
        <v>4200</v>
      </c>
      <c r="M17" s="34">
        <f t="shared" si="5"/>
        <v>4200</v>
      </c>
      <c r="N17" s="34">
        <f t="shared" si="5"/>
        <v>4200</v>
      </c>
      <c r="O17" s="35">
        <f t="shared" si="3"/>
        <v>51275</v>
      </c>
      <c r="P17" s="6"/>
      <c r="Q17" s="1"/>
    </row>
    <row r="18" spans="1:17" ht="13.5">
      <c r="A18" s="41"/>
      <c r="B18" s="37" t="s">
        <v>20</v>
      </c>
      <c r="C18" s="39">
        <f aca="true" t="shared" si="6" ref="C18:N18">C8*0.08</f>
        <v>368</v>
      </c>
      <c r="D18" s="39">
        <f t="shared" si="6"/>
        <v>368</v>
      </c>
      <c r="E18" s="39">
        <f t="shared" si="6"/>
        <v>336</v>
      </c>
      <c r="F18" s="39">
        <f t="shared" si="6"/>
        <v>336</v>
      </c>
      <c r="G18" s="39">
        <f t="shared" si="6"/>
        <v>336</v>
      </c>
      <c r="H18" s="39">
        <f t="shared" si="6"/>
        <v>336</v>
      </c>
      <c r="I18" s="39">
        <f t="shared" si="6"/>
        <v>336</v>
      </c>
      <c r="J18" s="39">
        <f t="shared" si="6"/>
        <v>336</v>
      </c>
      <c r="K18" s="39">
        <f t="shared" si="6"/>
        <v>336</v>
      </c>
      <c r="L18" s="39">
        <f t="shared" si="6"/>
        <v>336</v>
      </c>
      <c r="M18" s="39">
        <f t="shared" si="6"/>
        <v>336</v>
      </c>
      <c r="N18" s="39">
        <f t="shared" si="6"/>
        <v>336</v>
      </c>
      <c r="O18" s="40">
        <f t="shared" si="3"/>
        <v>4096</v>
      </c>
      <c r="P18" s="6"/>
      <c r="Q18" s="1"/>
    </row>
    <row r="19" spans="1:17" ht="14.25" thickBot="1">
      <c r="A19" s="41"/>
      <c r="B19" s="42" t="s">
        <v>21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>
        <f t="shared" si="3"/>
        <v>0</v>
      </c>
      <c r="P19" s="6"/>
      <c r="Q19" s="1"/>
    </row>
    <row r="20" spans="1:17" ht="14.25" thickBot="1">
      <c r="A20" s="36" t="s">
        <v>14</v>
      </c>
      <c r="B20" s="1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3"/>
        <v>0</v>
      </c>
      <c r="P20" s="6"/>
      <c r="Q20" s="1"/>
    </row>
    <row r="21" spans="1:17" ht="13.5">
      <c r="A21" s="41"/>
      <c r="B21" s="37" t="s">
        <v>22</v>
      </c>
      <c r="C21" s="39">
        <v>475</v>
      </c>
      <c r="D21" s="39">
        <v>475</v>
      </c>
      <c r="E21" s="39">
        <v>475</v>
      </c>
      <c r="F21" s="39">
        <v>475</v>
      </c>
      <c r="G21" s="39">
        <v>475</v>
      </c>
      <c r="H21" s="39">
        <v>475</v>
      </c>
      <c r="I21" s="39">
        <v>475</v>
      </c>
      <c r="J21" s="39">
        <v>475</v>
      </c>
      <c r="K21" s="39">
        <v>475</v>
      </c>
      <c r="L21" s="39">
        <v>475</v>
      </c>
      <c r="M21" s="39">
        <v>475</v>
      </c>
      <c r="N21" s="39">
        <v>475</v>
      </c>
      <c r="O21" s="40">
        <f t="shared" si="3"/>
        <v>5700</v>
      </c>
      <c r="P21" s="6"/>
      <c r="Q21" s="1"/>
    </row>
    <row r="22" spans="1:17" ht="13.5">
      <c r="A22" s="36" t="s">
        <v>15</v>
      </c>
      <c r="B22" s="37" t="s">
        <v>23</v>
      </c>
      <c r="C22" s="38">
        <f>2201-483-C21</f>
        <v>1243</v>
      </c>
      <c r="D22" s="38">
        <f>2066-483-D21</f>
        <v>1108</v>
      </c>
      <c r="E22" s="38">
        <f>2101-483-E21</f>
        <v>1143</v>
      </c>
      <c r="F22" s="38">
        <f>2216-483-F21</f>
        <v>1258</v>
      </c>
      <c r="G22" s="38">
        <f>2066-483-G21</f>
        <v>1108</v>
      </c>
      <c r="H22" s="38">
        <f aca="true" t="shared" si="7" ref="H22:N22">2066-483-H21</f>
        <v>1108</v>
      </c>
      <c r="I22" s="38">
        <f t="shared" si="7"/>
        <v>1108</v>
      </c>
      <c r="J22" s="38">
        <f t="shared" si="7"/>
        <v>1108</v>
      </c>
      <c r="K22" s="38">
        <f t="shared" si="7"/>
        <v>1108</v>
      </c>
      <c r="L22" s="38">
        <f t="shared" si="7"/>
        <v>1108</v>
      </c>
      <c r="M22" s="38">
        <f t="shared" si="7"/>
        <v>1108</v>
      </c>
      <c r="N22" s="38">
        <f t="shared" si="7"/>
        <v>1108</v>
      </c>
      <c r="O22" s="40">
        <f t="shared" si="3"/>
        <v>13616</v>
      </c>
      <c r="P22" s="6"/>
      <c r="Q22" s="1"/>
    </row>
    <row r="23" spans="1:17" ht="13.5">
      <c r="A23" s="41"/>
      <c r="B23" s="37" t="s">
        <v>24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f t="shared" si="3"/>
        <v>0</v>
      </c>
      <c r="P23" s="6"/>
      <c r="Q23" s="1"/>
    </row>
    <row r="24" spans="1:17" ht="13.5">
      <c r="A24" s="36" t="s">
        <v>25</v>
      </c>
      <c r="B24" s="37" t="s">
        <v>26</v>
      </c>
      <c r="C24" s="38"/>
      <c r="D24" s="39"/>
      <c r="E24" s="39"/>
      <c r="F24" s="39">
        <v>3313</v>
      </c>
      <c r="G24" s="39"/>
      <c r="H24" s="39"/>
      <c r="I24" s="39"/>
      <c r="J24" s="39"/>
      <c r="K24" s="39"/>
      <c r="L24" s="39"/>
      <c r="M24" s="39"/>
      <c r="N24" s="39"/>
      <c r="O24" s="40">
        <f t="shared" si="3"/>
        <v>3313</v>
      </c>
      <c r="P24" s="6"/>
      <c r="Q24" s="1"/>
    </row>
    <row r="25" spans="1:17" ht="13.5">
      <c r="A25" s="41"/>
      <c r="B25" s="37" t="s">
        <v>27</v>
      </c>
      <c r="C25" s="38">
        <v>44</v>
      </c>
      <c r="D25" s="38">
        <v>44</v>
      </c>
      <c r="E25" s="38">
        <v>44</v>
      </c>
      <c r="F25" s="38">
        <v>44</v>
      </c>
      <c r="G25" s="38">
        <v>44</v>
      </c>
      <c r="H25" s="38">
        <v>44</v>
      </c>
      <c r="I25" s="38">
        <v>44</v>
      </c>
      <c r="J25" s="38">
        <v>44</v>
      </c>
      <c r="K25" s="38">
        <v>44</v>
      </c>
      <c r="L25" s="38">
        <v>44</v>
      </c>
      <c r="M25" s="38">
        <v>44</v>
      </c>
      <c r="N25" s="38">
        <v>44</v>
      </c>
      <c r="O25" s="40">
        <f t="shared" si="3"/>
        <v>528</v>
      </c>
      <c r="P25" s="6"/>
      <c r="Q25" s="1"/>
    </row>
    <row r="26" spans="1:17" ht="13.5">
      <c r="A26" s="36" t="s">
        <v>28</v>
      </c>
      <c r="B26" s="37" t="s">
        <v>29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 t="shared" si="3"/>
        <v>0</v>
      </c>
      <c r="P26" s="6"/>
      <c r="Q26" s="1"/>
    </row>
    <row r="27" spans="1:17" ht="14.25" thickBot="1">
      <c r="A27" s="41"/>
      <c r="B27" s="43" t="s">
        <v>30</v>
      </c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>
        <f t="shared" si="3"/>
        <v>0</v>
      </c>
      <c r="P27" s="6"/>
      <c r="Q27" s="1"/>
    </row>
    <row r="28" spans="1:17" ht="13.5">
      <c r="A28" s="24"/>
      <c r="B28" s="43" t="s">
        <v>19</v>
      </c>
      <c r="C28" s="45">
        <f aca="true" t="shared" si="8" ref="C28:O28">SUM(C18:C25)</f>
        <v>2130</v>
      </c>
      <c r="D28" s="45">
        <f t="shared" si="8"/>
        <v>1995</v>
      </c>
      <c r="E28" s="45">
        <f t="shared" si="8"/>
        <v>1998</v>
      </c>
      <c r="F28" s="45">
        <f t="shared" si="8"/>
        <v>5426</v>
      </c>
      <c r="G28" s="45">
        <f t="shared" si="8"/>
        <v>1963</v>
      </c>
      <c r="H28" s="45">
        <f t="shared" si="8"/>
        <v>1963</v>
      </c>
      <c r="I28" s="45">
        <f t="shared" si="8"/>
        <v>1963</v>
      </c>
      <c r="J28" s="45">
        <f t="shared" si="8"/>
        <v>1963</v>
      </c>
      <c r="K28" s="45">
        <f t="shared" si="8"/>
        <v>1963</v>
      </c>
      <c r="L28" s="45">
        <f t="shared" si="8"/>
        <v>1963</v>
      </c>
      <c r="M28" s="45">
        <f t="shared" si="8"/>
        <v>1963</v>
      </c>
      <c r="N28" s="45">
        <f t="shared" si="8"/>
        <v>1963</v>
      </c>
      <c r="O28" s="35">
        <f t="shared" si="8"/>
        <v>27253</v>
      </c>
      <c r="P28" s="6"/>
      <c r="Q28" s="1"/>
    </row>
    <row r="29" spans="1:17" ht="13.5">
      <c r="A29" s="24"/>
      <c r="B29" s="28" t="s">
        <v>31</v>
      </c>
      <c r="C29" s="45">
        <f aca="true" t="shared" si="9" ref="C29:N29">C17-C28</f>
        <v>1945</v>
      </c>
      <c r="D29" s="45">
        <f t="shared" si="9"/>
        <v>2605</v>
      </c>
      <c r="E29" s="45">
        <f t="shared" si="9"/>
        <v>2502</v>
      </c>
      <c r="F29" s="45">
        <f t="shared" si="9"/>
        <v>-926</v>
      </c>
      <c r="G29" s="45">
        <f t="shared" si="9"/>
        <v>2237</v>
      </c>
      <c r="H29" s="45">
        <f t="shared" si="9"/>
        <v>2237</v>
      </c>
      <c r="I29" s="45">
        <f t="shared" si="9"/>
        <v>2237</v>
      </c>
      <c r="J29" s="45">
        <f t="shared" si="9"/>
        <v>2237</v>
      </c>
      <c r="K29" s="45">
        <f t="shared" si="9"/>
        <v>2237</v>
      </c>
      <c r="L29" s="45">
        <f t="shared" si="9"/>
        <v>2237</v>
      </c>
      <c r="M29" s="45">
        <f t="shared" si="9"/>
        <v>2237</v>
      </c>
      <c r="N29" s="45">
        <f t="shared" si="9"/>
        <v>2237</v>
      </c>
      <c r="O29" s="46"/>
      <c r="P29" s="6"/>
      <c r="Q29" s="1"/>
    </row>
    <row r="30" spans="1:17" ht="14.25" thickBot="1">
      <c r="A30" s="24"/>
      <c r="B30" s="28" t="s">
        <v>32</v>
      </c>
      <c r="C30" s="34">
        <f aca="true" t="shared" si="10" ref="C30:N30">C10+C29</f>
        <v>20165</v>
      </c>
      <c r="D30" s="34">
        <f t="shared" si="10"/>
        <v>22200</v>
      </c>
      <c r="E30" s="34">
        <f t="shared" si="10"/>
        <v>24132</v>
      </c>
      <c r="F30" s="34">
        <f t="shared" si="10"/>
        <v>22636</v>
      </c>
      <c r="G30" s="34">
        <f t="shared" si="10"/>
        <v>24303</v>
      </c>
      <c r="H30" s="34">
        <f t="shared" si="10"/>
        <v>25970</v>
      </c>
      <c r="I30" s="34">
        <f t="shared" si="10"/>
        <v>27637</v>
      </c>
      <c r="J30" s="34">
        <f t="shared" si="10"/>
        <v>29304</v>
      </c>
      <c r="K30" s="34">
        <f t="shared" si="10"/>
        <v>30971</v>
      </c>
      <c r="L30" s="34">
        <f t="shared" si="10"/>
        <v>32638</v>
      </c>
      <c r="M30" s="34">
        <f t="shared" si="10"/>
        <v>34305</v>
      </c>
      <c r="N30" s="34">
        <f t="shared" si="10"/>
        <v>35972</v>
      </c>
      <c r="O30" s="46"/>
      <c r="P30" s="6"/>
      <c r="Q30" s="1"/>
    </row>
    <row r="31" spans="1:17" ht="14.25" thickBot="1">
      <c r="A31" s="36" t="s">
        <v>33</v>
      </c>
      <c r="B31" s="42" t="s">
        <v>34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>
        <f>SUM(C31:N31)</f>
        <v>0</v>
      </c>
      <c r="P31" s="6"/>
      <c r="Q31" s="1"/>
    </row>
    <row r="32" spans="1:17" ht="14.25" thickBot="1">
      <c r="A32" s="36" t="s">
        <v>35</v>
      </c>
      <c r="B32" s="1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f>SUM(C32:N32)</f>
        <v>0</v>
      </c>
      <c r="P32" s="6"/>
      <c r="Q32" s="1"/>
    </row>
    <row r="33" spans="1:17" ht="14.25" thickBot="1">
      <c r="A33" s="36" t="s">
        <v>16</v>
      </c>
      <c r="B33" s="42" t="s">
        <v>36</v>
      </c>
      <c r="C33" s="38">
        <v>570</v>
      </c>
      <c r="D33" s="38">
        <v>570</v>
      </c>
      <c r="E33" s="38">
        <v>570</v>
      </c>
      <c r="F33" s="38">
        <v>570</v>
      </c>
      <c r="G33" s="38">
        <v>570</v>
      </c>
      <c r="H33" s="38">
        <v>570</v>
      </c>
      <c r="I33" s="38">
        <v>570</v>
      </c>
      <c r="J33" s="38">
        <v>570</v>
      </c>
      <c r="K33" s="38">
        <v>570</v>
      </c>
      <c r="L33" s="38">
        <v>570</v>
      </c>
      <c r="M33" s="38">
        <v>570</v>
      </c>
      <c r="N33" s="38">
        <v>570</v>
      </c>
      <c r="O33" s="40">
        <f>SUM(C33:N33)</f>
        <v>6840</v>
      </c>
      <c r="P33" s="6"/>
      <c r="Q33" s="1"/>
    </row>
    <row r="34" spans="1:17" ht="14.25" thickBot="1">
      <c r="A34" s="43" t="s">
        <v>25</v>
      </c>
      <c r="B34" s="1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0">
        <f>SUM(C34:N34)</f>
        <v>0</v>
      </c>
      <c r="P34" s="6"/>
      <c r="Q34" s="1"/>
    </row>
    <row r="35" spans="1:17" ht="14.25" thickBot="1">
      <c r="A35" s="24"/>
      <c r="B35" s="28" t="s">
        <v>37</v>
      </c>
      <c r="C35" s="34">
        <f aca="true" t="shared" si="11" ref="C35:N35">SUM(C31:C32)-SUM(C33:C34)+C30</f>
        <v>19595</v>
      </c>
      <c r="D35" s="45">
        <f t="shared" si="11"/>
        <v>21630</v>
      </c>
      <c r="E35" s="45">
        <f t="shared" si="11"/>
        <v>23562</v>
      </c>
      <c r="F35" s="45">
        <f t="shared" si="11"/>
        <v>22066</v>
      </c>
      <c r="G35" s="45">
        <f t="shared" si="11"/>
        <v>23733</v>
      </c>
      <c r="H35" s="45">
        <f t="shared" si="11"/>
        <v>25400</v>
      </c>
      <c r="I35" s="45">
        <f t="shared" si="11"/>
        <v>27067</v>
      </c>
      <c r="J35" s="45">
        <f t="shared" si="11"/>
        <v>28734</v>
      </c>
      <c r="K35" s="45">
        <f t="shared" si="11"/>
        <v>30401</v>
      </c>
      <c r="L35" s="45">
        <f t="shared" si="11"/>
        <v>32068</v>
      </c>
      <c r="M35" s="45">
        <f t="shared" si="11"/>
        <v>33735</v>
      </c>
      <c r="N35" s="45">
        <f t="shared" si="11"/>
        <v>35402</v>
      </c>
      <c r="O35" s="46"/>
      <c r="P35" s="6"/>
      <c r="Q35" s="1"/>
    </row>
    <row r="36" spans="1:17" ht="13.5">
      <c r="A36" s="24"/>
      <c r="B36" s="28" t="s">
        <v>38</v>
      </c>
      <c r="C36" s="29">
        <f>'H16'!N36</f>
        <v>39649</v>
      </c>
      <c r="D36" s="47">
        <f aca="true" t="shared" si="12" ref="D36:N36">C36+D31-D33</f>
        <v>39079</v>
      </c>
      <c r="E36" s="45">
        <f t="shared" si="12"/>
        <v>38509</v>
      </c>
      <c r="F36" s="45">
        <f t="shared" si="12"/>
        <v>37939</v>
      </c>
      <c r="G36" s="45">
        <f t="shared" si="12"/>
        <v>37369</v>
      </c>
      <c r="H36" s="45">
        <f t="shared" si="12"/>
        <v>36799</v>
      </c>
      <c r="I36" s="45">
        <f t="shared" si="12"/>
        <v>36229</v>
      </c>
      <c r="J36" s="45">
        <f t="shared" si="12"/>
        <v>35659</v>
      </c>
      <c r="K36" s="45">
        <f t="shared" si="12"/>
        <v>35089</v>
      </c>
      <c r="L36" s="45">
        <f t="shared" si="12"/>
        <v>34519</v>
      </c>
      <c r="M36" s="45">
        <f t="shared" si="12"/>
        <v>33949</v>
      </c>
      <c r="N36" s="45">
        <f t="shared" si="12"/>
        <v>33379</v>
      </c>
      <c r="O36" s="46"/>
      <c r="P36" s="6"/>
      <c r="Q36" s="1"/>
    </row>
    <row r="37" spans="1:17" ht="14.25" thickBot="1">
      <c r="A37" s="24"/>
      <c r="B37" s="28" t="s">
        <v>39</v>
      </c>
      <c r="C37" s="44"/>
      <c r="D37" s="47">
        <f aca="true" t="shared" si="13" ref="D37:N37">C37+D13-D27</f>
        <v>0</v>
      </c>
      <c r="E37" s="45">
        <f t="shared" si="13"/>
        <v>0</v>
      </c>
      <c r="F37" s="45">
        <f t="shared" si="13"/>
        <v>0</v>
      </c>
      <c r="G37" s="45">
        <f t="shared" si="13"/>
        <v>0</v>
      </c>
      <c r="H37" s="45">
        <f t="shared" si="13"/>
        <v>0</v>
      </c>
      <c r="I37" s="45">
        <f t="shared" si="13"/>
        <v>0</v>
      </c>
      <c r="J37" s="45">
        <f t="shared" si="13"/>
        <v>0</v>
      </c>
      <c r="K37" s="45">
        <f t="shared" si="13"/>
        <v>0</v>
      </c>
      <c r="L37" s="45">
        <f t="shared" si="13"/>
        <v>0</v>
      </c>
      <c r="M37" s="45">
        <f t="shared" si="13"/>
        <v>0</v>
      </c>
      <c r="N37" s="45">
        <f t="shared" si="13"/>
        <v>0</v>
      </c>
      <c r="O37" s="46"/>
      <c r="P37" s="6"/>
      <c r="Q37" s="1"/>
    </row>
    <row r="38" spans="1:1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8"/>
      <c r="P38" s="48"/>
      <c r="Q38" s="1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8"/>
      <c r="P39" s="48"/>
      <c r="Q39" s="1"/>
    </row>
    <row r="40" spans="1:17" ht="13.5">
      <c r="A40" s="1"/>
      <c r="B40" s="1"/>
      <c r="C40" s="4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3" spans="3:14" ht="13.5"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  <c r="L43">
        <v>10</v>
      </c>
      <c r="M43">
        <v>11</v>
      </c>
      <c r="N43">
        <v>12</v>
      </c>
    </row>
    <row r="44" spans="3:14" ht="13.5">
      <c r="C44">
        <v>24</v>
      </c>
      <c r="D44">
        <v>24</v>
      </c>
      <c r="E44">
        <v>24</v>
      </c>
      <c r="F44">
        <v>24</v>
      </c>
      <c r="G44">
        <v>24</v>
      </c>
      <c r="H44">
        <v>24</v>
      </c>
      <c r="I44">
        <v>24</v>
      </c>
      <c r="J44">
        <v>24</v>
      </c>
      <c r="K44">
        <v>24</v>
      </c>
      <c r="L44">
        <v>24</v>
      </c>
      <c r="M44">
        <v>24</v>
      </c>
      <c r="N44">
        <v>24</v>
      </c>
    </row>
  </sheetData>
  <printOptions/>
  <pageMargins left="0.75" right="0.75" top="1" bottom="1" header="0.512" footer="0.512"/>
  <pageSetup orientation="landscape" paperSize="9" scale="80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田添税理士事務所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田添正寿</dc:creator>
  <cp:keywords/>
  <dc:description/>
  <cp:lastModifiedBy>TAZOE4</cp:lastModifiedBy>
  <cp:lastPrinted>2003-05-08T06:54:08Z</cp:lastPrinted>
  <dcterms:created xsi:type="dcterms:W3CDTF">2000-12-27T06:12:38Z</dcterms:created>
  <dcterms:modified xsi:type="dcterms:W3CDTF">2010-01-04T09:41:55Z</dcterms:modified>
  <cp:category/>
  <cp:version/>
  <cp:contentType/>
  <cp:contentStatus/>
</cp:coreProperties>
</file>